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2" windowHeight="11640" activeTab="3"/>
  </bookViews>
  <sheets>
    <sheet name="Титул лист" sheetId="1" r:id="rId1"/>
    <sheet name="сумма по бюджетам" sheetId="2" r:id="rId2"/>
    <sheet name="расчет обл" sheetId="3" r:id="rId3"/>
    <sheet name="расчет мест" sheetId="4" r:id="rId4"/>
    <sheet name="расч оздор детей" sheetId="5" r:id="rId5"/>
    <sheet name="Лист1" sheetId="6" r:id="rId6"/>
  </sheets>
  <definedNames>
    <definedName name="_xlnm.Print_Area" localSheetId="3">'расчет мест'!$A$1:$J$343</definedName>
    <definedName name="_xlnm.Print_Area" localSheetId="2">'расчет обл'!$A$1:$J$212</definedName>
  </definedNames>
  <calcPr fullCalcOnLoad="1"/>
</workbook>
</file>

<file path=xl/sharedStrings.xml><?xml version="1.0" encoding="utf-8"?>
<sst xmlns="http://schemas.openxmlformats.org/spreadsheetml/2006/main" count="1144" uniqueCount="595">
  <si>
    <t>Код строки</t>
  </si>
  <si>
    <t>Наименование показателя</t>
  </si>
  <si>
    <t xml:space="preserve">         1. Производственные показатели</t>
  </si>
  <si>
    <t>на начало года</t>
  </si>
  <si>
    <t>на конец года</t>
  </si>
  <si>
    <t xml:space="preserve">                    2. Расчет доходов</t>
  </si>
  <si>
    <t>КОД строки</t>
  </si>
  <si>
    <t>План</t>
  </si>
  <si>
    <t>Норматив бюджетного финансирования,утвержденный вышестоящей организацией</t>
  </si>
  <si>
    <t>Число ставок (должностей)</t>
  </si>
  <si>
    <t>Сумма выплаты</t>
  </si>
  <si>
    <t>Расчет</t>
  </si>
  <si>
    <t>Наименование прочих выплат</t>
  </si>
  <si>
    <t>План на год</t>
  </si>
  <si>
    <t>Нименование показателя</t>
  </si>
  <si>
    <t>Стоимость Гкал.</t>
  </si>
  <si>
    <t>Сумма расходов в год</t>
  </si>
  <si>
    <t>Расход электорэнергии на всю площадь или все точки, квт/час</t>
  </si>
  <si>
    <t>Стоимость 1 квт/час, рублей</t>
  </si>
  <si>
    <t>Лимит потребления электроэнергии, квт/час</t>
  </si>
  <si>
    <t>Количество</t>
  </si>
  <si>
    <t xml:space="preserve">   </t>
  </si>
  <si>
    <t>Среднегодовое количество классов-комплектов</t>
  </si>
  <si>
    <t>классов (групп)</t>
  </si>
  <si>
    <t>учащихся</t>
  </si>
  <si>
    <t>1-4 классы (комплекты)</t>
  </si>
  <si>
    <t>5-9 классы</t>
  </si>
  <si>
    <t xml:space="preserve">10-12 классы </t>
  </si>
  <si>
    <t>ВСЕГО 1-12 классы</t>
  </si>
  <si>
    <t>Группы продленного дня</t>
  </si>
  <si>
    <t>средне    годовое</t>
  </si>
  <si>
    <t>Расходы на год</t>
  </si>
  <si>
    <t>Среднегодовое количество учащихся</t>
  </si>
  <si>
    <t>Компенсационные выплаты</t>
  </si>
  <si>
    <t>0101</t>
  </si>
  <si>
    <t>0102</t>
  </si>
  <si>
    <t>0103</t>
  </si>
  <si>
    <t>0104</t>
  </si>
  <si>
    <t>0105</t>
  </si>
  <si>
    <t>0106</t>
  </si>
  <si>
    <t>Дошкольные группы</t>
  </si>
  <si>
    <t>Число дней пребывания 1 ребёнка в дошкольной группе</t>
  </si>
  <si>
    <t>0107</t>
  </si>
  <si>
    <t>0208</t>
  </si>
  <si>
    <t>0209</t>
  </si>
  <si>
    <t xml:space="preserve">           Итого (стр.208*209)</t>
  </si>
  <si>
    <t>0210</t>
  </si>
  <si>
    <t>Финансирование из бюджета</t>
  </si>
  <si>
    <t>Показатель,доведенный вышестоящей организацией,на который установлен норматив (среднегодовое число детей из гр.8)</t>
  </si>
  <si>
    <t>Средняя ставка (размер доплаты, надбавки) в месяц</t>
  </si>
  <si>
    <t>Сумма на год, рублей</t>
  </si>
  <si>
    <t>Уральский коэффициент 15%</t>
  </si>
  <si>
    <t>Прочие денежные выплаты</t>
  </si>
  <si>
    <t>Расходы на оплату труда лиц, замещающих уходящих в отпуск работников дошкольной группы</t>
  </si>
  <si>
    <t>Число дней отпуска</t>
  </si>
  <si>
    <t>Фонд оплаты труда</t>
  </si>
  <si>
    <t>одному работнику</t>
  </si>
  <si>
    <t>для всех работников</t>
  </si>
  <si>
    <t>в месяц</t>
  </si>
  <si>
    <t>Сумма выплаты с уральским коэффициентом 15%</t>
  </si>
  <si>
    <t>2</t>
  </si>
  <si>
    <t>ИТОГО</t>
  </si>
  <si>
    <t>0317</t>
  </si>
  <si>
    <t>0318</t>
  </si>
  <si>
    <t>0319</t>
  </si>
  <si>
    <t>Административно-хозяйственный, инженерно-технический персонал</t>
  </si>
  <si>
    <t>0320</t>
  </si>
  <si>
    <t>Итого расходов по виду расхода 112</t>
  </si>
  <si>
    <t>Итого</t>
  </si>
  <si>
    <t>Марка автомобиля</t>
  </si>
  <si>
    <t>Норматив расходования топлива</t>
  </si>
  <si>
    <t>Пробег в месяц</t>
  </si>
  <si>
    <t>Пробег в год</t>
  </si>
  <si>
    <t>Стоимость топлива</t>
  </si>
  <si>
    <t>Итого расходов по виду расхода 851</t>
  </si>
  <si>
    <t>Передача тепловой энергии</t>
  </si>
  <si>
    <t>Расход электроэнергии на 1 кв.м.площади или 1 точку, квт/час</t>
  </si>
  <si>
    <t>Расчёт расходов на оплату водоснабжения, водоотведения</t>
  </si>
  <si>
    <t>число             дето-дней</t>
  </si>
  <si>
    <t>Количество детей</t>
  </si>
  <si>
    <t>Стоимость питания одного ребёнка в день</t>
  </si>
  <si>
    <t>Всего</t>
  </si>
  <si>
    <t>в том числе:</t>
  </si>
  <si>
    <t>МП</t>
  </si>
  <si>
    <t>0439</t>
  </si>
  <si>
    <t>0440</t>
  </si>
  <si>
    <t>План года</t>
  </si>
  <si>
    <t>Учреждение МКОУ "Еланская средняя общеобразовательная школа"</t>
  </si>
  <si>
    <t>Итого расходов на оплату коммунальных услуг по целевой статье 0620110012  (вид расхода 244)</t>
  </si>
  <si>
    <t>1.Общая кубатура всех строений по наружному обмеру 8518,40куб.м.</t>
  </si>
  <si>
    <t>3.Система водоснабжения - да (да,нет)</t>
  </si>
  <si>
    <t>4.Система отопления - да (да,нет),количество печей 0 штук, плит 2 штук.</t>
  </si>
  <si>
    <t>5.Площадь освещения - 2561  кв.м. или количество осветительных точек - 262 единиц</t>
  </si>
  <si>
    <t>в день (29,3)</t>
  </si>
  <si>
    <t>2.Внутрення площадь здания -2561 кв.м.</t>
  </si>
  <si>
    <t xml:space="preserve">Количество Гкал. </t>
  </si>
  <si>
    <t>Стоимость питания одного ребенка в день</t>
  </si>
  <si>
    <t>расход в год</t>
  </si>
  <si>
    <t>число учащихся, питающихся в средней школе за счет родительской платы</t>
  </si>
  <si>
    <t>среднегодовое количество детей</t>
  </si>
  <si>
    <t>Итого расходов по виду расхода 852</t>
  </si>
  <si>
    <t>ГАЗ 322121</t>
  </si>
  <si>
    <t>число         дней питания</t>
  </si>
  <si>
    <t>цена,рублей</t>
  </si>
  <si>
    <t>Сумма расходов</t>
  </si>
  <si>
    <t xml:space="preserve">ОБОСНОВАНИЯ (РАСЧЕТЫ) ПЛАНОВЫХ СМЕТНЫХ ПОКАЗАТЕЛЕЙ </t>
  </si>
  <si>
    <t xml:space="preserve"> К БЮДЖЕТНОЙ СМЕТЕ</t>
  </si>
  <si>
    <t>Количество точек - 2</t>
  </si>
  <si>
    <t xml:space="preserve">Расчёт расходов на потребление тепловой энергии </t>
  </si>
  <si>
    <t xml:space="preserve">Расчёт расходов на потребление электрической энергии </t>
  </si>
  <si>
    <t>СОГЛАСОВАНО</t>
  </si>
  <si>
    <t>УТВЕРЖДАЮ</t>
  </si>
  <si>
    <t>623640, Свердловская область, Талицкий район, с.Елань,ул.Кузнецова.д.2</t>
  </si>
  <si>
    <t>Ковригина Н.В.</t>
  </si>
  <si>
    <t>Расчёт расходов на оплату труда лиц, замещающих уходящих в отпуск работников дошкольной группы</t>
  </si>
  <si>
    <t>Всего расходов  по содержанию имущества:</t>
  </si>
  <si>
    <t>Всего расходов  на прочие работы, услуги:</t>
  </si>
  <si>
    <t>Итого расходов  на арендную плату за пользование имуществом:</t>
  </si>
  <si>
    <t>Итого расходов по виду расхода 244</t>
  </si>
  <si>
    <t>Всего расходов на страхование:</t>
  </si>
  <si>
    <t>Исполнитель экономист МКУ ТГОЦБУЭР_________________________   Ковригина Н.В.</t>
  </si>
  <si>
    <t>Уполномоченное должностное лицо МКУ ТГО ЦБУЭР</t>
  </si>
  <si>
    <t xml:space="preserve">           БЮДЖЕТНАЯ СМЕТА</t>
  </si>
  <si>
    <t xml:space="preserve">Получатель бюджетных средств </t>
  </si>
  <si>
    <t xml:space="preserve">наименование муниципального казенного учреждения </t>
  </si>
  <si>
    <t xml:space="preserve">Адрес  получателя бюджетных средств                                      </t>
  </si>
  <si>
    <t>Главный распорядитель бюджетных средств</t>
  </si>
  <si>
    <t>Управление образования Администрации Талицкого городского округа</t>
  </si>
  <si>
    <t>Наименование бюджета</t>
  </si>
  <si>
    <t>Бюджет Талицкого городского округа</t>
  </si>
  <si>
    <t>Единица измерения: рублей</t>
  </si>
  <si>
    <t xml:space="preserve">Раздел 1. Лимиты бюджетных обязательств по расходам  получателя бюджетных средств (средства областного бюджета) 
</t>
  </si>
  <si>
    <t>Код по бюджетной классификации Российской Федерации</t>
  </si>
  <si>
    <t>Код аналитического показателя (*)</t>
  </si>
  <si>
    <t>Сумма, рублей</t>
  </si>
  <si>
    <t>раздел, подраздел</t>
  </si>
  <si>
    <t xml:space="preserve">целевая статья </t>
  </si>
  <si>
    <t>вид расхода</t>
  </si>
  <si>
    <t xml:space="preserve">Фонд оплаты труда учреждений
</t>
  </si>
  <si>
    <t>0620345310</t>
  </si>
  <si>
    <t>Х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</si>
  <si>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</si>
  <si>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</si>
  <si>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сфере информационно-коммуникационных технологий</t>
  </si>
  <si>
    <t>0620345321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</si>
  <si>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</si>
  <si>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</si>
  <si>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0620445400</t>
  </si>
  <si>
    <t>X</t>
  </si>
  <si>
    <t>Бюджетные инвестиции в объекты капитального строительства государственной (муниципальной) собственности</t>
  </si>
  <si>
    <t xml:space="preserve">Раздел 2. Лимиты бюджетных обязательств по расходам  получателя бюджетных средств (средства местного бюджета) 
</t>
  </si>
  <si>
    <t>0620110011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</si>
  <si>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</si>
  <si>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</si>
  <si>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</si>
  <si>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</si>
  <si>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0620110012</t>
  </si>
  <si>
    <t>0620410020</t>
  </si>
  <si>
    <t>0620410040</t>
  </si>
  <si>
    <t>0640110501</t>
  </si>
  <si>
    <t xml:space="preserve">Всего </t>
  </si>
  <si>
    <t>0630445501</t>
  </si>
  <si>
    <t>Исполнитель       Экономист МКУ ТГО ЦБУЭР                                 ______________     Ковригина Н.В.                               2-12-58</t>
  </si>
  <si>
    <t xml:space="preserve">                  2. Расчет доходов</t>
  </si>
  <si>
    <t>1-4 классы</t>
  </si>
  <si>
    <t>10-11(12) классы</t>
  </si>
  <si>
    <t>Итого по всем классам</t>
  </si>
  <si>
    <t>Количество педагогических ставок на все классы (среднегодовые) (Общие часы по тарификации/18)</t>
  </si>
  <si>
    <t>Итого основной оклад учителей в год, рублей</t>
  </si>
  <si>
    <t>Руководитель</t>
  </si>
  <si>
    <t>Заместитель руководителя</t>
  </si>
  <si>
    <t>Педагогические работники</t>
  </si>
  <si>
    <t xml:space="preserve">Учебно-вспомогательный персонал </t>
  </si>
  <si>
    <t xml:space="preserve"> Расчёт расходов на оплату труда лиц, замещающих уходящих в отпуск работников дошкольной группы</t>
  </si>
  <si>
    <t>в день (29,4)</t>
  </si>
  <si>
    <t>Воспитатель</t>
  </si>
  <si>
    <t>Младший воспитатель</t>
  </si>
  <si>
    <t>0441</t>
  </si>
  <si>
    <t>Выплата компенсации по уходу за ребёнком до 3-х лет</t>
  </si>
  <si>
    <t>Цена, рублей</t>
  </si>
  <si>
    <t>Среднегодовое      количество учащихся</t>
  </si>
  <si>
    <t>Дни питания</t>
  </si>
  <si>
    <t>Стоимость питания</t>
  </si>
  <si>
    <t>5-11 классы, нуждающие в социальной поддержке (льготники) при пятидневной рабочей неделе</t>
  </si>
  <si>
    <t>5-11 классы, нуждающие в социальной поддержке (льготники) при шестидневной рабочей неделе</t>
  </si>
  <si>
    <t>5-11 классы (двухразовое питание (завтрак и обед) уч-ся с ограниченными возможностями здоровья, дети-инвалиды и дети коррекц. класса) при пятидневной рабочей неделе</t>
  </si>
  <si>
    <t>5-11 классы (двухразовое питание (завтрак и обед) уч-ся с ограниченными возможностями здоровья, дети-инвалиды и дети коррекц. класса) при шестидневной рабочей неделе</t>
  </si>
  <si>
    <t>5.Площадь освещения - 2561  кв.м. или количество осветительных точек -  262 единиц</t>
  </si>
  <si>
    <t>общеобразовательного учреждения</t>
  </si>
  <si>
    <r>
      <t xml:space="preserve">3.Расчет расходов по целевой статье </t>
    </r>
    <r>
      <rPr>
        <b/>
        <u val="single"/>
        <sz val="11"/>
        <rFont val="Times New Roman"/>
        <family val="1"/>
      </rPr>
      <t>0620110011</t>
    </r>
  </si>
  <si>
    <t>3.1 Расчёт расходов на оплату труда по виду расхода 111,119</t>
  </si>
  <si>
    <t>Заместитель руководителя по административно-хозяйственной части (работе)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</si>
  <si>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</si>
  <si>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</si>
  <si>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</si>
  <si>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</si>
  <si>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</si>
  <si>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</si>
  <si>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</si>
  <si>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</si>
  <si>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</si>
  <si>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</si>
  <si>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</si>
  <si>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</si>
  <si>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</si>
  <si>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</si>
  <si>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</si>
  <si>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</si>
  <si>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Повышение к должностному окладу, ставке заработной плате</t>
  </si>
  <si>
    <t>Всего по КОСГУ 211 "Заработная плата",(вид расхода 111)</t>
  </si>
  <si>
    <t>Всего по КОСГУ 219" Начисления на выплаты по оплате труда",  с Кт. задолженностью (вид расхода 119)</t>
  </si>
  <si>
    <t>3.2. Расчет расходов по виду расхода 112</t>
  </si>
  <si>
    <t>КОСГУ 266. "Социальные пособия и компенсации персоналу в денежной форме"</t>
  </si>
  <si>
    <t>КОСГУ 221. "Услуги связи"</t>
  </si>
  <si>
    <t>КОСГУ 222. "Расходы на транспортные услуги"</t>
  </si>
  <si>
    <t>КОСГУ 224. "Арендная плата за пользование имуществом(за исключением земельных участков и других обособленных природных объектов)"</t>
  </si>
  <si>
    <t>КОСГУ 225. "Работы,услуги по содержанию имущества"</t>
  </si>
  <si>
    <t>КОСГУ 226. "Прочие работы, услуги"</t>
  </si>
  <si>
    <t>КОСГУ 227.  "Страхование"</t>
  </si>
  <si>
    <t>КОСГУ 228.  "Услуги, работы для целей капитальных вложений"</t>
  </si>
  <si>
    <t>КОСГУ 341. "Увеличение стоимости лекарственных препаратов и материалов, применяемых в медицинских целях"</t>
  </si>
  <si>
    <t>сумма</t>
  </si>
  <si>
    <t>Итого-</t>
  </si>
  <si>
    <t>КОСГУ 343."Увеличение стоимости горюче-смазочных материалов"</t>
  </si>
  <si>
    <t>КОСГУ 344. "Увеличение стоимости строительных материалов"</t>
  </si>
  <si>
    <t>КОСГУ 345.  "Увеличение стоимости мягкого инвентаря"</t>
  </si>
  <si>
    <t>КОСГУ 346.  "Увеличение стоимости прочих оборотных запасов (материалов)"</t>
  </si>
  <si>
    <t>КОСГУ 347.  "Увеличение стоимости материальных запасов для целей капитальных вложений"</t>
  </si>
  <si>
    <t>3.5. Расчёт расходов по виду расхода 831</t>
  </si>
  <si>
    <t>Итого расходов по виду расхода 831</t>
  </si>
  <si>
    <t>3.6. Расчёт расходов по виду расхода 851</t>
  </si>
  <si>
    <t>КОСГУ 291. "Налоги,пошлины и сборы"</t>
  </si>
  <si>
    <t>3.7. Расчёт расходов по виду расхода 852</t>
  </si>
  <si>
    <t>3.8. Расчёт расходов по виду расхода 853</t>
  </si>
  <si>
    <t>Итого расходов по виду расхода 853</t>
  </si>
  <si>
    <r>
      <t>4. Расчёт расходов по целевой статье</t>
    </r>
    <r>
      <rPr>
        <b/>
        <u val="single"/>
        <sz val="11"/>
        <rFont val="Times New Roman"/>
        <family val="1"/>
      </rPr>
      <t xml:space="preserve"> 0620110012</t>
    </r>
    <r>
      <rPr>
        <b/>
        <sz val="11"/>
        <rFont val="Times New Roman"/>
        <family val="1"/>
      </rPr>
      <t xml:space="preserve"> на оплату коммунальных услуг по виду расхода 244</t>
    </r>
  </si>
  <si>
    <t>КОСГУ 223. "Коммунальные услуги"</t>
  </si>
  <si>
    <t>Расчет расходов на оплату по обращению твердыми коммунальными отходами</t>
  </si>
  <si>
    <t>КОСГУ 342. "Увеличение стоимости продуктов питания"</t>
  </si>
  <si>
    <t>КОСГУ 310.  "Увеличение стоимости основных средств"</t>
  </si>
  <si>
    <t xml:space="preserve">             Общие сведения</t>
  </si>
  <si>
    <r>
      <rPr>
        <sz val="10"/>
        <rFont val="Times New Roman"/>
        <family val="1"/>
      </rPr>
      <t>Учреждение</t>
    </r>
    <r>
      <rPr>
        <sz val="12"/>
        <rFont val="Times New Roman"/>
        <family val="1"/>
      </rPr>
      <t xml:space="preserve">     МКОУ "Еланская средняя общеобразовательная школа"</t>
    </r>
  </si>
  <si>
    <r>
      <t>3. Расчет расходов по целевой статье</t>
    </r>
    <r>
      <rPr>
        <b/>
        <u val="single"/>
        <sz val="12"/>
        <rFont val="Times New Roman"/>
        <family val="1"/>
      </rPr>
      <t xml:space="preserve"> 0620345310</t>
    </r>
  </si>
  <si>
    <t xml:space="preserve">3.1. Расчет расходов на оплату труда по виду расхода 111,119 </t>
  </si>
  <si>
    <t>Средняя ставка учителя в месяц по тарификации (стр.0304 / стр.0303 / на 12 месяцев)</t>
  </si>
  <si>
    <t>Итого оплата труда по основным ставкам, должностным окладам (0303+0305+0306+0307+0308+0309)</t>
  </si>
  <si>
    <t>Всего ( 0310+0311+0312+0313)</t>
  </si>
  <si>
    <r>
      <t xml:space="preserve">4. Расчет расходов по целевой статье </t>
    </r>
    <r>
      <rPr>
        <b/>
        <u val="single"/>
        <sz val="12"/>
        <rFont val="Times New Roman"/>
        <family val="1"/>
      </rPr>
      <t>0620345321</t>
    </r>
  </si>
  <si>
    <t>Итого по услугам связи:</t>
  </si>
  <si>
    <t>Итого расходов по работам,услугам по содержанию имущества</t>
  </si>
  <si>
    <t xml:space="preserve">КОСГУ 226. "Прочие работы,  услуги" </t>
  </si>
  <si>
    <t>Итого расходов по прочим работам, услугам</t>
  </si>
  <si>
    <t>Итого расходов по основным средствам</t>
  </si>
  <si>
    <t>КОСГУ 226."Прочие работы,услуги"</t>
  </si>
  <si>
    <t>КОСГУ 310." Увеличение стоимости основных средств"</t>
  </si>
  <si>
    <t>КОСГУ 346."Увеличение стоимости прочих оборотных запасов( материалов)"</t>
  </si>
  <si>
    <r>
      <t>5. Расчет расходов по целевой статье</t>
    </r>
    <r>
      <rPr>
        <b/>
        <u val="single"/>
        <sz val="12"/>
        <rFont val="Times New Roman"/>
        <family val="1"/>
      </rPr>
      <t xml:space="preserve"> 0620445400</t>
    </r>
  </si>
  <si>
    <t>5.1. Расчёт расходов на обеспечение питанием обучающихся по виду расхода 244</t>
  </si>
  <si>
    <t>КОСГУ 342. "Увеличение стоимости продуктов"</t>
  </si>
  <si>
    <t xml:space="preserve">                                  "КОЛОСОК"</t>
  </si>
  <si>
    <t xml:space="preserve">     </t>
  </si>
  <si>
    <t>План года, месяцы</t>
  </si>
  <si>
    <t>Всего, человек</t>
  </si>
  <si>
    <t>Загородные  оздоровительные  лагеря</t>
  </si>
  <si>
    <t>Лагеря дневного пребывания</t>
  </si>
  <si>
    <t>Трудовые лагеря</t>
  </si>
  <si>
    <t>Однодневные походы</t>
  </si>
  <si>
    <t>0201</t>
  </si>
  <si>
    <t>0202</t>
  </si>
  <si>
    <t xml:space="preserve">           Итого (стр.201*202)</t>
  </si>
  <si>
    <t>0203</t>
  </si>
  <si>
    <t>3.1.  Расчет расходов расходов на оплату труда по виду расхода 111, 119</t>
  </si>
  <si>
    <t>Всего  по КОСГУ 211 "Заработная плата",  (вид расхода 111)</t>
  </si>
  <si>
    <t>Всего  по КОСГУ 219 "Начисления на выплаты по оплате труда",  (вид расхода 119)</t>
  </si>
  <si>
    <r>
      <t xml:space="preserve"> 4. Расчет расходов по целевой статье</t>
    </r>
    <r>
      <rPr>
        <b/>
        <u val="single"/>
        <sz val="12"/>
        <rFont val="Times New Roman"/>
        <family val="1"/>
      </rPr>
      <t xml:space="preserve"> 0630445501 (</t>
    </r>
    <r>
      <rPr>
        <b/>
        <sz val="12"/>
        <rFont val="Times New Roman"/>
        <family val="1"/>
      </rPr>
      <t>областной бюджет)</t>
    </r>
  </si>
  <si>
    <t>4.1.  Расчет расходов по виду расхода 244</t>
  </si>
  <si>
    <t>Итого расходов по прочим работам и услугам</t>
  </si>
  <si>
    <t>КОСГУ  "Увеличение стоимости материальных запасов" (в разрезе КОСГУ  341-349)</t>
  </si>
  <si>
    <t xml:space="preserve">КОСГУ 342.  "Увеличение стоимости продуктов питания" </t>
  </si>
  <si>
    <t>5.1.  Расчет расходов расходов на оплату труда по виду расхода 111, 119</t>
  </si>
  <si>
    <t>6.1.  Расчет расходов по виду расхода 244</t>
  </si>
  <si>
    <t xml:space="preserve"> "Увеличение стоимости материальных запасов" ( в разрезе КОСГУ  341-349)</t>
  </si>
  <si>
    <t>7.1.  Расчет расходов по виду расхода 244</t>
  </si>
  <si>
    <t xml:space="preserve">              Общие сведения</t>
  </si>
  <si>
    <t>Исполнитель Экономист МКУ ТГО ЦБУЭР</t>
  </si>
  <si>
    <t>Приложение 1 к бюджетной смете</t>
  </si>
  <si>
    <t>Исполнитель  экономист МКУ ТГОЦБУЭР</t>
  </si>
  <si>
    <t xml:space="preserve">        Ковригина Н.В.</t>
  </si>
  <si>
    <t xml:space="preserve">Раздел 3. Итоговые показатели бюджетной сметы
</t>
  </si>
  <si>
    <t>КОСГУ 349."Увеличение стоимости прочих материальных запасов однократного применения"</t>
  </si>
  <si>
    <t>Итого расходов на приобретение прочих расходных запасов( материалов)</t>
  </si>
  <si>
    <t>Прочая закупка товаров, работ и услуг (за счет средств родительской платы)</t>
  </si>
  <si>
    <t>0630210060</t>
  </si>
  <si>
    <t>06302S5600</t>
  </si>
  <si>
    <t>0630245600</t>
  </si>
  <si>
    <t>Итого по КОСГУ 342</t>
  </si>
  <si>
    <t>Всего стоимость питания в т.ч:</t>
  </si>
  <si>
    <t>Итого культурное обслуживание:</t>
  </si>
  <si>
    <t>Итого хозяйственные расходы:</t>
  </si>
  <si>
    <t>3.2.  Расчет расходов по виду расхода 244</t>
  </si>
  <si>
    <t xml:space="preserve">Приложение 3 </t>
  </si>
  <si>
    <t>к бюджетной смете</t>
  </si>
  <si>
    <t>Вожатый( лагерь дневного пребывания)</t>
  </si>
  <si>
    <t>Лагерь дневного пребывания:</t>
  </si>
  <si>
    <t>средства областного бюджета по КОСГУ 342</t>
  </si>
  <si>
    <t>Всего лечение и культурное обслуживание :</t>
  </si>
  <si>
    <t>Итого по КОСГУ 346</t>
  </si>
  <si>
    <r>
      <t xml:space="preserve">КОСГУ 342.  "Увеличение стоимости продуктов питания" </t>
    </r>
    <r>
      <rPr>
        <sz val="11"/>
        <rFont val="Times New Roman"/>
        <family val="1"/>
      </rPr>
      <t>(Однодневные походы)</t>
    </r>
  </si>
  <si>
    <t>средства за счет родительской платы по КОСГУ 342</t>
  </si>
  <si>
    <t>Всего стоимость питания в т.ч.:</t>
  </si>
  <si>
    <t>Приложение 2</t>
  </si>
  <si>
    <t>0702</t>
  </si>
  <si>
    <t>КОСГУ 222. " Транспортные расходы"</t>
  </si>
  <si>
    <t>Итого расходов по КОСГУ 226</t>
  </si>
  <si>
    <t>Итого расходов за счет родительской платы по КОСГУ 226</t>
  </si>
  <si>
    <t>Итого расходов за счет родительской платы по КОСГУ 342</t>
  </si>
  <si>
    <r>
      <t xml:space="preserve">КОСГУ 342.  "Увеличение стоимости продуктов питания" </t>
    </r>
    <r>
      <rPr>
        <sz val="9"/>
        <rFont val="Times New Roman"/>
        <family val="1"/>
      </rPr>
      <t>(</t>
    </r>
    <r>
      <rPr>
        <sz val="10"/>
        <rFont val="Times New Roman"/>
        <family val="1"/>
      </rPr>
      <t>Лагерь дневного пребывания:)</t>
    </r>
  </si>
  <si>
    <t>ИТОГО (0314+0315+0316)</t>
  </si>
  <si>
    <t>Итого по виду расхода 244</t>
  </si>
  <si>
    <t>КОСГУ 213"Начисления на выплаты по оплате труда" (вид расхода 119)</t>
  </si>
  <si>
    <t>Работники культуры,искусства и кинематографии</t>
  </si>
  <si>
    <t>4.1. Расчет расходов по виду расхода 244</t>
  </si>
  <si>
    <t>Итого расходов на приобретение прочих материальных запасов однократного применения</t>
  </si>
  <si>
    <t>3.3. Расчёт расходов по виду расхода 244</t>
  </si>
  <si>
    <t>Всего по услугам связи:</t>
  </si>
  <si>
    <t>ВДПО (тех.обсл. видеонаблюдения)</t>
  </si>
  <si>
    <t>ВДПО (пожар.сигнализация)</t>
  </si>
  <si>
    <t>ВДПО (стрелец-мониторинг)</t>
  </si>
  <si>
    <t>Итого:</t>
  </si>
  <si>
    <t xml:space="preserve">(*) Указывается код классификации операций сектора государственного управления или код аналитического показателя только в обоснованиях (расчетах) плановых сметных показателей к бюджетной смете на 2020  текущий финансовый год </t>
  </si>
  <si>
    <t>Камышловский ОВО (услуги по выезду наряда полиции при поступл. сигнала тревога на пульт)</t>
  </si>
  <si>
    <t>ЕМУП "Спецавтобаза" (обращение с ТКО)</t>
  </si>
  <si>
    <t xml:space="preserve">Итого: </t>
  </si>
  <si>
    <t>Итого оплата труда по основным ставкам, должностным окладам (0301+0302+0303+0304)</t>
  </si>
  <si>
    <t>Всего ( 0305+0306+0307+0308)</t>
  </si>
  <si>
    <t>ИТОГО (0309+0310+0311)</t>
  </si>
  <si>
    <t>Служащие</t>
  </si>
  <si>
    <t>Рабочие</t>
  </si>
  <si>
    <t xml:space="preserve">Прочая закупка товаров, работ и услуг </t>
  </si>
  <si>
    <t>Оздоровление детей в каникулярное время</t>
  </si>
  <si>
    <t>Санаторно оздоровительный лагерь "Санаторий "Курьи"</t>
  </si>
  <si>
    <t>июнь</t>
  </si>
  <si>
    <t xml:space="preserve"> 3. Расчет расходов по целевой статье 0630245600 (областной бюджет)</t>
  </si>
  <si>
    <t xml:space="preserve"> 6. Расчет расходов по целевой статье  06302S5600 (местный бюджет)</t>
  </si>
  <si>
    <t xml:space="preserve"> 7. Расчет расходов по целевой статье 0630210060 (родительская плата)</t>
  </si>
  <si>
    <t>5.2. Расчёт расходов по денежной компенсации на обеспечение питанием обучающихся по виду расхода 321</t>
  </si>
  <si>
    <t>КОСГУ 263. " Пособия по социальной помощи населению в натуральной форме"</t>
  </si>
  <si>
    <t>Итого расходов по виду расхода 321</t>
  </si>
  <si>
    <t>Итого по КОСГУ 310</t>
  </si>
  <si>
    <t>6.1. Расчёт расходов на обеспечение питанием обучающихся по виду расхода 244</t>
  </si>
  <si>
    <t xml:space="preserve">  (КОСГУ 342.  "Увеличение стоимости продуктов питания")</t>
  </si>
  <si>
    <t>Стоимость набора пищевых продуктов</t>
  </si>
  <si>
    <t>7.1.  Расчет расходов расходов на оплату труда по виду расхода 111, 119</t>
  </si>
  <si>
    <t>Наименование выплаты</t>
  </si>
  <si>
    <t>Размер выплаты</t>
  </si>
  <si>
    <t>классы,класс-комплект</t>
  </si>
  <si>
    <t>Пед.работников</t>
  </si>
  <si>
    <t>кол-во месяцев</t>
  </si>
  <si>
    <t>осущ.кл.рук-во в 1классе</t>
  </si>
  <si>
    <t>осущ.кл рук-во в 2-х классах</t>
  </si>
  <si>
    <t>Выплата денежного вознаграждения за классное руководство пед.работникам (федерал.бюджет)</t>
  </si>
  <si>
    <t>5000</t>
  </si>
  <si>
    <t>06205L3040</t>
  </si>
  <si>
    <t xml:space="preserve"> 6. Расчет расходов по целевой статье 06205L3040</t>
  </si>
  <si>
    <t>зима 16,0</t>
  </si>
  <si>
    <t>лето 13,00</t>
  </si>
  <si>
    <t>Всего по КОСГУ 219" Начисления на выплаты по оплате труда" (вид расхода 119)</t>
  </si>
  <si>
    <t>9-10,5 - часовые группы: дошкольные</t>
  </si>
  <si>
    <t xml:space="preserve">                                            ясельные</t>
  </si>
  <si>
    <t>Итого расходов на питание:</t>
  </si>
  <si>
    <t>средства местного бюджета, целевая статья 0620410020 (244)</t>
  </si>
  <si>
    <t>плата за присмотр и уход за детьми, целевая статья 0620410040 (244)</t>
  </si>
  <si>
    <t>Итого расходов по целевой статье 0620410020 (244)</t>
  </si>
  <si>
    <t>Итого расходов по целевой статье 0620410040(244)</t>
  </si>
  <si>
    <t>из них иные расходы не более 5%</t>
  </si>
  <si>
    <t>Расчёт расходов на приобретение расходных материалов 5% род.платы</t>
  </si>
  <si>
    <t>Цена,рублей</t>
  </si>
  <si>
    <t>Сумма</t>
  </si>
  <si>
    <r>
      <t>5. Расчёт расходов по целевой статье</t>
    </r>
    <r>
      <rPr>
        <b/>
        <u val="single"/>
        <sz val="11"/>
        <rFont val="Times New Roman"/>
        <family val="1"/>
      </rPr>
      <t xml:space="preserve"> 0620110012</t>
    </r>
    <r>
      <rPr>
        <b/>
        <sz val="11"/>
        <rFont val="Times New Roman"/>
        <family val="1"/>
      </rPr>
      <t xml:space="preserve"> на оплату коммунальных услуг по виду расхода 247</t>
    </r>
  </si>
  <si>
    <t>Итого расходов на оплату коммунальных услуг по целевой статье 0620110012  (вид расхода 247)</t>
  </si>
  <si>
    <t>Тех.обслуживание УФО (4кв*5000,00)</t>
  </si>
  <si>
    <t>15</t>
  </si>
  <si>
    <t>КОСГУ 295. "Другие экономические санкции"</t>
  </si>
  <si>
    <t>Ед.измер</t>
  </si>
  <si>
    <t>шт</t>
  </si>
  <si>
    <t>Туалетная бумага</t>
  </si>
  <si>
    <t>Всего:</t>
  </si>
  <si>
    <t>В том числе:</t>
  </si>
  <si>
    <t>Кол-во</t>
  </si>
  <si>
    <t>Ед.измер.</t>
  </si>
  <si>
    <t xml:space="preserve"> 5. Расчет расходов по целевой статье 06302S5600 (местный бюджет)</t>
  </si>
  <si>
    <t>Оплата труда трудовой бригады</t>
  </si>
  <si>
    <t>От 14 до 16 лет</t>
  </si>
  <si>
    <t>Зарплата</t>
  </si>
  <si>
    <t>в том числе уральский коэффициент (15%)</t>
  </si>
  <si>
    <t>Компенсация за неиспользованный отпуск</t>
  </si>
  <si>
    <t>От 16 до 18 лет</t>
  </si>
  <si>
    <t>Лицезия за пользование школьным сайтом на 1год</t>
  </si>
  <si>
    <t>КОСГУ 228. "Работы, услуги для целей капитальных вложений"</t>
  </si>
  <si>
    <t>Итого по КОСГУ 228</t>
  </si>
  <si>
    <t>Ед.изм</t>
  </si>
  <si>
    <t>Порошок стиральный 6кг</t>
  </si>
  <si>
    <t>Чистящее средство Санокс 0,75л</t>
  </si>
  <si>
    <t>Средство для мытья посуды 0,450л</t>
  </si>
  <si>
    <t>Сода кальцинированная 500гр</t>
  </si>
  <si>
    <t>Перчатки латексные</t>
  </si>
  <si>
    <t>пар</t>
  </si>
  <si>
    <t>Чистящее средство Пемолюкс 400гр</t>
  </si>
  <si>
    <t>Канц.товары (бумага/ксерокса)</t>
  </si>
  <si>
    <t>Учебники</t>
  </si>
  <si>
    <t>Лицензия на программное обеспечение для заполнения бланков КТ Аттестат на 1год</t>
  </si>
  <si>
    <t>ВДПО (тех.обсл. аварийного освещения)</t>
  </si>
  <si>
    <t>ГБУЗ СО Талицкая ЦРБ (предр.,послерейс. осмотр водителя)</t>
  </si>
  <si>
    <t>ВДПО (тех.обсл. тревожной сигнализации)</t>
  </si>
  <si>
    <t>Услуги по выезду наряда полиции при поступлении сигнала "тревога" на пульт централизованного наблюдения (3295,20*12мес*2точки)</t>
  </si>
  <si>
    <t>Единый водоканал (хол.водоснабжение)</t>
  </si>
  <si>
    <t>МКОУ "Еланская основная общеобразовательная школа"</t>
  </si>
  <si>
    <t>1-4 классы (завтрак) уч-ся с ограниченными возможностями здоровья, дети-инвалиды и дети коррекционного класса)</t>
  </si>
  <si>
    <t>0642345410</t>
  </si>
  <si>
    <t>06423S5410</t>
  </si>
  <si>
    <t>Заправка картриджей (10шт*2000,00)</t>
  </si>
  <si>
    <t>Доп.образование пед.работников дошк.группы (1чел)</t>
  </si>
  <si>
    <t>Доп.образование пед.работников (4чел)</t>
  </si>
  <si>
    <t>Приобрет. бланков об образовании (аттестаты)</t>
  </si>
  <si>
    <t xml:space="preserve">1-4 классы (завтрак) 1смена </t>
  </si>
  <si>
    <t xml:space="preserve">1-4 класс (завтрак и обед) уч-ся с ограниченными возможностями здоровья, дети-инвалиды и дети коррекционного класса) </t>
  </si>
  <si>
    <t xml:space="preserve">5-11 классы, (завтрак)нуждающие в социальной поддержке (льготники) при пятидневной рабочей неделе 1смена </t>
  </si>
  <si>
    <t xml:space="preserve">5-11 классы (двухразовое питание (завтрак и обед) уч-ся с ограниченными возможностями здоровья, дети-инвалиды и дети коррекц. класса) при пятидневной рабочей неделе </t>
  </si>
  <si>
    <t xml:space="preserve">1-4 класс (завтрак 1смена) </t>
  </si>
  <si>
    <t>Башков А.Н.</t>
  </si>
  <si>
    <t>8. Расчет расходов по целевой статье 0642345410</t>
  </si>
  <si>
    <t>8.1. Расчет расходов по виду расхода 244</t>
  </si>
  <si>
    <t>Итого расходов по статье 0642345410</t>
  </si>
  <si>
    <t>* оплата доли софинансирования за счет средст областного бюджета</t>
  </si>
  <si>
    <t>Стоимость в месяц двух точек: 369,04*2*11месяцев</t>
  </si>
  <si>
    <t>ООО ПК Зеленый щит (дезинсекция)</t>
  </si>
  <si>
    <t>ООО Ультрастар-НКТ (навигационный контроль)</t>
  </si>
  <si>
    <t>Тех.обслуживание и ремонт автотранспорта</t>
  </si>
  <si>
    <t>Тех.обслуживание видеонаблюдения (2000,00*11мес)</t>
  </si>
  <si>
    <t>Техническое обслуживание  ПАК Стрелец Мониторинг  (7000 руб*11 месяцев)</t>
  </si>
  <si>
    <t>Техническое обслуживание пожарной сигнализации  (8710,00*11 мес)</t>
  </si>
  <si>
    <t>Тех.обслуживание тревожной сигнализации (2000,00*11мес)</t>
  </si>
  <si>
    <t>ТО аварийного освещения путей эвакуации (1970,00*11 мес)</t>
  </si>
  <si>
    <t>Техническое обслуживание  узлов тепловой энергии ( 5000,00*8мес)</t>
  </si>
  <si>
    <t>Эксплутационная поддержка системы навигационного контроля автотранспорта, подключение ЭРА ГЛОНАСС (11мес*1150,00)</t>
  </si>
  <si>
    <t>ИП Рытик (тех.обсл. УУТЭ)</t>
  </si>
  <si>
    <t xml:space="preserve">Всего 16 чел с учетом коэф-та посещ-ти </t>
  </si>
  <si>
    <t>Итого расходов по статье 06423S5410</t>
  </si>
  <si>
    <t>* оплата доли софинансирования за счет средст местного бюджета</t>
  </si>
  <si>
    <t>Стол разделочный</t>
  </si>
  <si>
    <t>Акарицидная обработка против клещей (1,3га*3923,08)</t>
  </si>
  <si>
    <t>Стимулирующие выплаты, доплата до МРОТ</t>
  </si>
  <si>
    <t>Сумма на год, рублей (с 01.10.2023 индексация на 1,055)</t>
  </si>
  <si>
    <t>Измерение сопротивления изоляции эл.проводов</t>
  </si>
  <si>
    <t>0709</t>
  </si>
  <si>
    <t xml:space="preserve">на  2023 финансовый год </t>
  </si>
  <si>
    <t>Санаторно оздоровительный лагерь "Курьи" (13.02.23г. по 05.03.23г)</t>
  </si>
  <si>
    <t>Стоимость путевки  на 1 ребенка с 13.02.-05.03.23г</t>
  </si>
  <si>
    <r>
      <t xml:space="preserve">И.о.Директора </t>
    </r>
    <r>
      <rPr>
        <sz val="10"/>
        <rFont val="Times New Roman"/>
        <family val="1"/>
      </rPr>
      <t xml:space="preserve">     _____________________</t>
    </r>
  </si>
  <si>
    <t>06206L3030</t>
  </si>
  <si>
    <t>062ЕВ51790</t>
  </si>
  <si>
    <t xml:space="preserve"> 7. Расчет расходов по целевой статье 06206L3030</t>
  </si>
  <si>
    <t xml:space="preserve">1-4 классы (обед) уч-ся с ограниченными возможностями здоровья, дети-инвалиды и дети коррекционного класса) </t>
  </si>
  <si>
    <t>9. Расчет расходов по целевой статье 062ЕВ51790</t>
  </si>
  <si>
    <t xml:space="preserve">9.1. Расчет расходов на оплату труда по виду расхода 111,119 </t>
  </si>
  <si>
    <t>Заработная плата советнику директора по воспитанию и взаимодействию с детскими общественными объединениями</t>
  </si>
  <si>
    <t>Стимулирующие выплаты</t>
  </si>
  <si>
    <t>Всего по КОСГУ 219" Начисления на выплаты по оплате труда", (вид расхода 119)</t>
  </si>
  <si>
    <t>Детский загородный оздоровительный лагерь "Заря"</t>
  </si>
  <si>
    <t>Стоимость путевки  на 1 ребенка с 24.03.-02.04.23г</t>
  </si>
  <si>
    <t>Развивающие игры,игрушки в ассортименте для дошк.группы</t>
  </si>
  <si>
    <t>сентябрь</t>
  </si>
  <si>
    <t>(18678,30/4,8 часа)*1,5 часа</t>
  </si>
  <si>
    <t>5836,97/29,3*3 дня</t>
  </si>
  <si>
    <t>(18678,30/7часов)*2,5часа</t>
  </si>
  <si>
    <t>6670,82/29,3*3дня</t>
  </si>
  <si>
    <t>Сок Фруктовый сад 0,2л</t>
  </si>
  <si>
    <t xml:space="preserve">Яблоки </t>
  </si>
  <si>
    <t>кг</t>
  </si>
  <si>
    <t>Вафли Десертные</t>
  </si>
  <si>
    <t>Конфеты шоколадные</t>
  </si>
  <si>
    <t>Конфеты шоколадные "Чио-Рио"</t>
  </si>
  <si>
    <t>Шоколад Аленка</t>
  </si>
  <si>
    <t>Вода питьевая негазированная 5л</t>
  </si>
  <si>
    <t xml:space="preserve">Бананы </t>
  </si>
  <si>
    <t>________________________ Клепикова В.В.</t>
  </si>
  <si>
    <t>0630545610</t>
  </si>
  <si>
    <r>
      <t xml:space="preserve"> 4. Расчет расходов по целевой статье</t>
    </r>
    <r>
      <rPr>
        <b/>
        <u val="single"/>
        <sz val="12"/>
        <rFont val="Times New Roman"/>
        <family val="1"/>
      </rPr>
      <t xml:space="preserve"> 0630545610 (</t>
    </r>
    <r>
      <rPr>
        <b/>
        <sz val="12"/>
        <rFont val="Times New Roman"/>
        <family val="1"/>
      </rPr>
      <t>областной бюджет)</t>
    </r>
  </si>
  <si>
    <t>Детский санаторно-оздоровительный комплекс "Жемчужина"</t>
  </si>
  <si>
    <t>Стоимость путевки  на 1 ребенка с 15.07.-04.08.23г</t>
  </si>
  <si>
    <t>Всего по стоимости путевки:</t>
  </si>
  <si>
    <t xml:space="preserve">Стоимость проезда  на 1 ребенка </t>
  </si>
  <si>
    <t>Количество мест</t>
  </si>
  <si>
    <t>Всего по стоимости проезда:</t>
  </si>
  <si>
    <t>Стоимость путевки  на 1 ребенка с 02.06.-22.06.23г</t>
  </si>
  <si>
    <t>ООО Детский санаторно-оздоровительный комплекс "Жемчужина" (15.07-04.08.23г)</t>
  </si>
  <si>
    <t>Загородный оздоровительный лагерь Заря (24.03.23г по 02.04.23г), (02.06-22.06.23г)</t>
  </si>
  <si>
    <t>Загородный оздоровительный лагерь Гурино (29.06-12.07.23г)</t>
  </si>
  <si>
    <t>25</t>
  </si>
  <si>
    <t>Детский загородный оздоровительный лагерь "Гурино"</t>
  </si>
  <si>
    <t>Стоимость путевки  на 1 ребенка с 29.06.-12.07.23г</t>
  </si>
  <si>
    <t xml:space="preserve">средства областного бюджета по КОСГУ 226 </t>
  </si>
  <si>
    <t>средства за счет родительской платы (0630210060) 100 000,00</t>
  </si>
  <si>
    <t>Итого расходов по целевой статье 0630245600 по виду расхода 244 (лагерь дневного пребывания+ оздоровительный лагерь Заря, Гурино)</t>
  </si>
  <si>
    <t xml:space="preserve">средства за счет родительской платы </t>
  </si>
  <si>
    <t xml:space="preserve">средства областного бюджета по (0630245600) 337 500,00  </t>
  </si>
  <si>
    <t>Стоимость путевки  на 1 ребенка с 24.06-07.07.23г</t>
  </si>
  <si>
    <t>Зарплата 2 человек</t>
  </si>
  <si>
    <t>Зарплата 1 человек</t>
  </si>
  <si>
    <t>И.о.начальника Управления образования Администрации Талицкого городского округа</t>
  </si>
  <si>
    <t xml:space="preserve">средства за счет родительской платы (0630210060) </t>
  </si>
  <si>
    <t xml:space="preserve">средства областного бюджета (0630245600) </t>
  </si>
  <si>
    <t xml:space="preserve">Итого </t>
  </si>
  <si>
    <t>Стоимость путевки  на 1 ребенка с 08.08-28.08.23г</t>
  </si>
  <si>
    <t>средства местного бюджета</t>
  </si>
  <si>
    <t>средства областного бюджета по (0630245600) 288 881,00</t>
  </si>
  <si>
    <t>Стоимость путевки  на 1 ребенка с 08.08.-28.08.23г</t>
  </si>
  <si>
    <t xml:space="preserve">средства областного бюджета </t>
  </si>
  <si>
    <t>средства местного бюджета (06302S5600) 181 519,00</t>
  </si>
  <si>
    <t>Лечение и культурное обслуживание, всего (0чел*206 руб)   0,00, в том числе:</t>
  </si>
  <si>
    <t>Хозяйственные расходы, всего  (0чел*96 руб) 0,00, в том числе:</t>
  </si>
  <si>
    <t>Промывка системы отопления</t>
  </si>
  <si>
    <t>Директор                                                                                             __________________   Башков А.Н.</t>
  </si>
  <si>
    <t>0620140600</t>
  </si>
  <si>
    <t>Обучение водителя (1р*2500,00)</t>
  </si>
  <si>
    <t>6.Расчет расходов по целевой статье 0620140600</t>
  </si>
  <si>
    <t>6.1 Расчёт расходов на оплату труда по виду расхода 111,119</t>
  </si>
  <si>
    <t>7. Расчёт расходов по целевой статье 0620410020 Осуществление мероприятий по организации питания по виду расхода 244</t>
  </si>
  <si>
    <t>8. Расчет расходов по целевой статье 06423S5410</t>
  </si>
  <si>
    <t>9. Расчет расходов по целевой статье 0640110501 на приобретение основных средств   по виду расходов 244</t>
  </si>
  <si>
    <t>Директор     ______________________</t>
  </si>
  <si>
    <r>
      <t xml:space="preserve">Директор </t>
    </r>
    <r>
      <rPr>
        <sz val="10"/>
        <rFont val="Times New Roman"/>
        <family val="1"/>
      </rPr>
      <t xml:space="preserve">                              _____________________</t>
    </r>
  </si>
  <si>
    <t>ТО обслуживния противопожарных дверей и люков (7шт) (700,00*11мес)</t>
  </si>
  <si>
    <t>" 10 " января  2024г.</t>
  </si>
  <si>
    <t>" 10 " января 2024г.</t>
  </si>
  <si>
    <t xml:space="preserve">на  2024 финансовый год и плановый период 2025 и 2026 годов </t>
  </si>
  <si>
    <t xml:space="preserve">          (с изменениями  от                                )</t>
  </si>
  <si>
    <t>"09 " января  2024г.</t>
  </si>
  <si>
    <t>на 2024 год (текущий финансовый год)</t>
  </si>
  <si>
    <t>на 2025 год (на первый год планового периода)</t>
  </si>
  <si>
    <t>на 2026 год (на второй год планового периода)</t>
  </si>
  <si>
    <t>на 2024 финансовый год</t>
  </si>
  <si>
    <t>План на 01.01.2024 г.</t>
  </si>
  <si>
    <t>План на 01.09.2024 г.</t>
  </si>
  <si>
    <t>Количество педагогических ставок на класс по тарификации на 01.09.2024 года (стр.0303/ на кол-во классов (комплектов) согласно тарификационного списка</t>
  </si>
  <si>
    <t>Сумма на год, рублей (с 01.10.2024 индексация на 1,045 за исключением педюработников)</t>
  </si>
  <si>
    <t>Кт.задолженность на 01.01.2024г</t>
  </si>
  <si>
    <t>7</t>
  </si>
  <si>
    <t>3</t>
  </si>
  <si>
    <t xml:space="preserve">индексация на </t>
  </si>
  <si>
    <t>9900,00*</t>
  </si>
  <si>
    <t>Шкаф жарочный</t>
  </si>
  <si>
    <t>149800,00*</t>
  </si>
  <si>
    <t>Противень</t>
  </si>
  <si>
    <t>1300,00*</t>
  </si>
  <si>
    <t>Шкаф низкотемпературный</t>
  </si>
  <si>
    <t>46700,00*</t>
  </si>
  <si>
    <t>Кт. задолженность на 01.01.24 г. по КОСГУ 213</t>
  </si>
  <si>
    <t>Компенсация связанная с разъездным характером</t>
  </si>
  <si>
    <t>(3раза/месяц* 303,03* 11мес)</t>
  </si>
  <si>
    <t xml:space="preserve">Кредиторская задолженность на 01.01.24 г. </t>
  </si>
  <si>
    <t>Определение на заселенность грызунами, обследование на заселенность синатропными насекомыми, дератизация, дезинсекция помещений против мух, дезинсекция против тараканов (2,00*730,2м2*12м+3,00*730,2м2*12м+5,00*730,2м2*5м+1м2*500,0*12м)</t>
  </si>
  <si>
    <t>Кредиторская задолженность на 01.01.24г:</t>
  </si>
  <si>
    <t>Страхование автранспорта (1р*8000)</t>
  </si>
  <si>
    <t>Зарядка,переосвидетельствование огнетушителей</t>
  </si>
  <si>
    <t>Предрейс и послерейс медицинский  осмотр водителя 1осм-62руб (62,00*2р/день*150дн)</t>
  </si>
  <si>
    <t>Лабораторное исследование на норо-ротовирус (11чел*1200,00)</t>
  </si>
  <si>
    <t>СЭС (гигиеническое обучение)</t>
  </si>
  <si>
    <t xml:space="preserve">Налог на имущество за 3кв 2024 г. </t>
  </si>
  <si>
    <t xml:space="preserve">Кт.задолженность на 01.01.24г </t>
  </si>
  <si>
    <t xml:space="preserve">Кредиторская задолженность на 01.01.2024 г. </t>
  </si>
  <si>
    <t>Кт.задолженность на 01.01.24г ОАО Энергосбыт Плюс</t>
  </si>
  <si>
    <t>Кт.задолженность на 01.01.2024 ООО Энерго-Ресурс(тепловая энергия)</t>
  </si>
  <si>
    <t>Индексация заработной платы</t>
  </si>
  <si>
    <t>Родительская плата: (1947,00*12)/248=94,20</t>
  </si>
  <si>
    <t>Кт.задолженность на 01.01.24 г.средства местного бюджета, целевая статья 0620410020(244)</t>
  </si>
  <si>
    <t>Кт.задолженность на 01.01.24г.плата за присмотр и уход за детьми, цел.ст.0620410040(244)</t>
  </si>
  <si>
    <t>100% 12чел*173*94,20</t>
  </si>
  <si>
    <t>50% 4 чел*173*94,20</t>
  </si>
  <si>
    <t>Дэо-хлор(300табл)</t>
  </si>
  <si>
    <t>Жидкое мыло 5л</t>
  </si>
  <si>
    <t>Мешки для мусора 30л 20шт</t>
  </si>
  <si>
    <t>Полотенца бумажные 2рул</t>
  </si>
  <si>
    <t>Моющее средство 5л</t>
  </si>
  <si>
    <t>Губки для посуды 5шт</t>
  </si>
  <si>
    <t>Гигиеническое воспитание и обучение граждан, голлограма (432,00*6шт)</t>
  </si>
  <si>
    <t>Лабораторные исследования биологического материала (387,00*18шт)</t>
  </si>
  <si>
    <t>Предоплата за размещение сведений в ЕФРСФДЮЛ</t>
  </si>
  <si>
    <t>Обращение с твердыми комунальными отходами (1117,43*6мес+1382,57*6мес)</t>
  </si>
  <si>
    <t>Холодное водоснабжение (132,31м3*20,33*11мес)</t>
  </si>
  <si>
    <t>Исследования питьевой воды (определение ОМЧ),определение массовой доли действующего вещества в рабочих растворах дез.средств, исследования смывов, исследования почвы, исследование воды (запах, вкус, цветность), исследования пищевой продукции (75,00*50шт+689,00*12шт+122,00*10шт+1366,00*16шт+1375,00*5шт+940,1шт+673,00*1шт+8049,00*2шт+2015,00*2шт+63710+12742 НДС);Измерение параметров микроклимата, искусственной освещенности (2515,00*1шт+91,00*10шт+152,00*7шт+6575,00*3шт=24214+4842,80НДС)</t>
  </si>
  <si>
    <t>_________________________Мужева Т.П.</t>
  </si>
  <si>
    <t>Мед.осмотр сотрудников (18чел) июль</t>
  </si>
  <si>
    <t>Испытание пожарной лестницыи ограждений</t>
  </si>
  <si>
    <t>Огнезащитная обработка деревянных конструкций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</si>
</sst>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88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u val="single"/>
      <sz val="12"/>
      <name val="Times New Roman"/>
      <family val="1"/>
    </font>
    <font>
      <b/>
      <sz val="9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40"/>
      <name val="Arial Cyr"/>
      <family val="0"/>
    </font>
    <font>
      <sz val="10"/>
      <color indexed="17"/>
      <name val="Arial Cyr"/>
      <family val="0"/>
    </font>
    <font>
      <sz val="10"/>
      <color indexed="30"/>
      <name val="Arial Cyr"/>
      <family val="0"/>
    </font>
    <font>
      <sz val="10"/>
      <color indexed="62"/>
      <name val="Arial Cyr"/>
      <family val="0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B0F0"/>
      <name val="Arial Cyr"/>
      <family val="0"/>
    </font>
    <font>
      <sz val="10"/>
      <color rgb="FF00B050"/>
      <name val="Arial Cyr"/>
      <family val="0"/>
    </font>
    <font>
      <sz val="10"/>
      <color rgb="FF0070C0"/>
      <name val="Arial Cyr"/>
      <family val="0"/>
    </font>
    <font>
      <sz val="10"/>
      <color theme="3" tint="0.39998000860214233"/>
      <name val="Arial Cyr"/>
      <family val="0"/>
    </font>
    <font>
      <sz val="10"/>
      <color theme="7" tint="-0.2499700039625167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79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79" fillId="0" borderId="0" xfId="0" applyFont="1" applyFill="1" applyAlignment="1">
      <alignment/>
    </xf>
    <xf numFmtId="2" fontId="79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2" fillId="0" borderId="0" xfId="0" applyFont="1" applyAlignment="1">
      <alignment wrapText="1" shrinkToFit="1"/>
    </xf>
    <xf numFmtId="0" fontId="22" fillId="0" borderId="0" xfId="0" applyFont="1" applyAlignment="1">
      <alignment shrinkToFit="1"/>
    </xf>
    <xf numFmtId="0" fontId="22" fillId="0" borderId="0" xfId="0" applyFont="1" applyAlignment="1">
      <alignment horizontal="left" wrapText="1" shrinkToFit="1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horizontal="left" shrinkToFit="1"/>
    </xf>
    <xf numFmtId="0" fontId="1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 shrinkToFit="1"/>
    </xf>
    <xf numFmtId="4" fontId="13" fillId="0" borderId="10" xfId="0" applyNumberFormat="1" applyFont="1" applyBorder="1" applyAlignment="1">
      <alignment shrinkToFi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shrinkToFit="1"/>
    </xf>
    <xf numFmtId="49" fontId="13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shrinkToFit="1"/>
    </xf>
    <xf numFmtId="0" fontId="6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" fontId="5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7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12" fillId="0" borderId="0" xfId="0" applyFont="1" applyFill="1" applyAlignment="1">
      <alignment horizontal="center" wrapText="1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4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0" fillId="0" borderId="0" xfId="0" applyFont="1" applyFill="1" applyAlignment="1">
      <alignment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9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0" fontId="14" fillId="0" borderId="0" xfId="0" applyFont="1" applyAlignment="1">
      <alignment wrapText="1"/>
    </xf>
    <xf numFmtId="0" fontId="79" fillId="0" borderId="0" xfId="0" applyFont="1" applyFill="1" applyAlignment="1">
      <alignment vertical="center"/>
    </xf>
    <xf numFmtId="2" fontId="79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4" fontId="81" fillId="0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0" fillId="0" borderId="0" xfId="0" applyNumberFormat="1" applyFill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2" fontId="0" fillId="0" borderId="0" xfId="0" applyNumberFormat="1" applyFill="1" applyAlignment="1">
      <alignment/>
    </xf>
    <xf numFmtId="2" fontId="6" fillId="0" borderId="10" xfId="0" applyNumberFormat="1" applyFont="1" applyBorder="1" applyAlignment="1">
      <alignment/>
    </xf>
    <xf numFmtId="4" fontId="82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80" fillId="0" borderId="0" xfId="0" applyNumberFormat="1" applyFont="1" applyFill="1" applyAlignment="1">
      <alignment horizontal="left"/>
    </xf>
    <xf numFmtId="0" fontId="79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7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9" fontId="4" fillId="0" borderId="13" xfId="0" applyNumberFormat="1" applyFont="1" applyBorder="1" applyAlignment="1">
      <alignment horizontal="left"/>
    </xf>
    <xf numFmtId="0" fontId="5" fillId="9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4" fontId="0" fillId="0" borderId="0" xfId="0" applyNumberFormat="1" applyFill="1" applyAlignment="1">
      <alignment/>
    </xf>
    <xf numFmtId="0" fontId="80" fillId="0" borderId="0" xfId="0" applyFont="1" applyFill="1" applyAlignment="1">
      <alignment/>
    </xf>
    <xf numFmtId="2" fontId="3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79" fillId="0" borderId="0" xfId="0" applyNumberFormat="1" applyFont="1" applyFill="1" applyAlignment="1">
      <alignment horizontal="right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0" fontId="79" fillId="0" borderId="0" xfId="0" applyFont="1" applyFill="1" applyAlignment="1">
      <alignment horizontal="right"/>
    </xf>
    <xf numFmtId="0" fontId="7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79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80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79" fillId="0" borderId="0" xfId="0" applyFont="1" applyAlignment="1">
      <alignment/>
    </xf>
    <xf numFmtId="4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19" fillId="0" borderId="18" xfId="0" applyFont="1" applyBorder="1" applyAlignment="1">
      <alignment/>
    </xf>
    <xf numFmtId="4" fontId="8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horizontal="left"/>
    </xf>
    <xf numFmtId="4" fontId="6" fillId="0" borderId="10" xfId="0" applyNumberFormat="1" applyFont="1" applyBorder="1" applyAlignment="1">
      <alignment horizontal="right" wrapText="1"/>
    </xf>
    <xf numFmtId="0" fontId="84" fillId="0" borderId="0" xfId="0" applyFont="1" applyFill="1" applyAlignment="1">
      <alignment/>
    </xf>
    <xf numFmtId="0" fontId="1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right"/>
    </xf>
    <xf numFmtId="0" fontId="8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4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8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5" fillId="0" borderId="12" xfId="0" applyFont="1" applyBorder="1" applyAlignment="1">
      <alignment horizontal="lef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left"/>
    </xf>
    <xf numFmtId="4" fontId="8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1" fillId="0" borderId="10" xfId="0" applyNumberFormat="1" applyFont="1" applyBorder="1" applyAlignment="1">
      <alignment shrinkToFit="1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/>
    </xf>
    <xf numFmtId="4" fontId="79" fillId="0" borderId="0" xfId="0" applyNumberFormat="1" applyFont="1" applyFill="1" applyAlignment="1">
      <alignment horizontal="right"/>
    </xf>
    <xf numFmtId="4" fontId="79" fillId="0" borderId="0" xfId="0" applyNumberFormat="1" applyFont="1" applyFill="1" applyAlignment="1">
      <alignment horizontal="left"/>
    </xf>
    <xf numFmtId="0" fontId="87" fillId="0" borderId="0" xfId="0" applyFont="1" applyFill="1" applyAlignment="1">
      <alignment/>
    </xf>
    <xf numFmtId="0" fontId="79" fillId="0" borderId="0" xfId="0" applyFont="1" applyFill="1" applyAlignment="1">
      <alignment horizontal="lef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wrapText="1"/>
    </xf>
    <xf numFmtId="4" fontId="81" fillId="0" borderId="1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right" shrinkToFit="1"/>
    </xf>
    <xf numFmtId="2" fontId="4" fillId="0" borderId="10" xfId="0" applyNumberFormat="1" applyFont="1" applyBorder="1" applyAlignment="1">
      <alignment horizontal="right" shrinkToFit="1"/>
    </xf>
    <xf numFmtId="0" fontId="79" fillId="0" borderId="0" xfId="0" applyFont="1" applyFill="1" applyAlignment="1">
      <alignment horizontal="left"/>
    </xf>
    <xf numFmtId="0" fontId="4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shrinkToFit="1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79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4" fontId="5" fillId="0" borderId="2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28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wrapText="1"/>
    </xf>
    <xf numFmtId="0" fontId="16" fillId="34" borderId="14" xfId="0" applyFont="1" applyFill="1" applyBorder="1" applyAlignment="1">
      <alignment horizontal="left" wrapText="1"/>
    </xf>
    <xf numFmtId="0" fontId="16" fillId="34" borderId="12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14" xfId="0" applyFont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12" fillId="0" borderId="0" xfId="0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9" borderId="10" xfId="0" applyFont="1" applyFill="1" applyBorder="1" applyAlignment="1">
      <alignment horizontal="left"/>
    </xf>
    <xf numFmtId="4" fontId="4" fillId="0" borderId="14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4" fillId="0" borderId="16" xfId="0" applyFont="1" applyBorder="1" applyAlignment="1">
      <alignment horizontal="left" wrapText="1"/>
    </xf>
    <xf numFmtId="4" fontId="5" fillId="0" borderId="15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179" fontId="4" fillId="0" borderId="13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0" fontId="28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shrinkToFi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0" fontId="1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shrinkToFit="1"/>
    </xf>
    <xf numFmtId="0" fontId="9" fillId="0" borderId="12" xfId="0" applyFont="1" applyBorder="1" applyAlignment="1">
      <alignment horizontal="left" shrinkToFit="1"/>
    </xf>
    <xf numFmtId="0" fontId="11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" fontId="3" fillId="0" borderId="13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left" shrinkToFit="1"/>
    </xf>
    <xf numFmtId="0" fontId="13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shrinkToFit="1"/>
    </xf>
    <xf numFmtId="4" fontId="3" fillId="0" borderId="12" xfId="0" applyNumberFormat="1" applyFont="1" applyFill="1" applyBorder="1" applyAlignment="1">
      <alignment horizontal="right" shrinkToFit="1"/>
    </xf>
    <xf numFmtId="0" fontId="9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left" wrapText="1"/>
    </xf>
    <xf numFmtId="4" fontId="6" fillId="0" borderId="10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79" fillId="0" borderId="0" xfId="0" applyFont="1" applyFill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shrinkToFi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" fontId="34" fillId="0" borderId="13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3" fontId="34" fillId="0" borderId="13" xfId="0" applyNumberFormat="1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3" fontId="34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35" borderId="15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35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16" xfId="0" applyFont="1" applyBorder="1" applyAlignment="1">
      <alignment horizontal="left" shrinkToFit="1"/>
    </xf>
    <xf numFmtId="0" fontId="17" fillId="33" borderId="10" xfId="0" applyFont="1" applyFill="1" applyBorder="1" applyAlignment="1">
      <alignment horizontal="left" wrapText="1"/>
    </xf>
    <xf numFmtId="4" fontId="7" fillId="33" borderId="10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10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1" fillId="0" borderId="12" xfId="0" applyFont="1" applyBorder="1" applyAlignment="1">
      <alignment horizontal="left" shrinkToFi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33" borderId="13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4" sqref="A13:F14"/>
    </sheetView>
  </sheetViews>
  <sheetFormatPr defaultColWidth="9.00390625" defaultRowHeight="12.75"/>
  <cols>
    <col min="1" max="1" width="34.375" style="1" customWidth="1"/>
    <col min="2" max="2" width="8.00390625" style="1" customWidth="1"/>
    <col min="3" max="3" width="10.50390625" style="1" customWidth="1"/>
    <col min="4" max="4" width="10.875" style="1" customWidth="1"/>
    <col min="5" max="5" width="11.50390625" style="1" customWidth="1"/>
    <col min="6" max="6" width="14.625" style="1" customWidth="1"/>
    <col min="7" max="16384" width="8.875" style="1" customWidth="1"/>
  </cols>
  <sheetData>
    <row r="1" spans="4:6" ht="21" customHeight="1">
      <c r="D1" s="422"/>
      <c r="E1" s="422"/>
      <c r="F1" s="422"/>
    </row>
    <row r="2" spans="2:6" ht="66" customHeight="1">
      <c r="B2" s="82"/>
      <c r="D2" s="423"/>
      <c r="E2" s="423"/>
      <c r="F2" s="423"/>
    </row>
    <row r="3" spans="1:6" ht="20.25" customHeight="1">
      <c r="A3" s="1" t="s">
        <v>110</v>
      </c>
      <c r="B3" s="83"/>
      <c r="C3" s="81"/>
      <c r="D3" s="423" t="s">
        <v>111</v>
      </c>
      <c r="E3" s="423"/>
      <c r="F3" s="423"/>
    </row>
    <row r="4" spans="1:6" ht="12" customHeight="1">
      <c r="A4" s="5"/>
      <c r="B4" s="83"/>
      <c r="C4" s="84"/>
      <c r="D4" s="424"/>
      <c r="E4" s="424"/>
      <c r="F4" s="424"/>
    </row>
    <row r="5" spans="1:6" ht="28.5" customHeight="1">
      <c r="A5" s="80" t="s">
        <v>121</v>
      </c>
      <c r="B5" s="77"/>
      <c r="C5" s="77"/>
      <c r="D5" s="425" t="s">
        <v>509</v>
      </c>
      <c r="E5" s="425"/>
      <c r="F5" s="425"/>
    </row>
    <row r="6" spans="1:6" ht="18.75" customHeight="1">
      <c r="A6" s="81" t="s">
        <v>485</v>
      </c>
      <c r="B6" s="86"/>
      <c r="C6" s="81"/>
      <c r="D6" s="425" t="s">
        <v>591</v>
      </c>
      <c r="E6" s="425"/>
      <c r="F6" s="425"/>
    </row>
    <row r="7" spans="1:6" ht="12.75">
      <c r="A7" s="99"/>
      <c r="B7" s="101"/>
      <c r="C7" s="84"/>
      <c r="D7" s="99"/>
      <c r="E7" s="416"/>
      <c r="F7" s="416"/>
    </row>
    <row r="8" spans="1:6" ht="27" customHeight="1">
      <c r="A8" s="77" t="s">
        <v>533</v>
      </c>
      <c r="B8" s="77"/>
      <c r="D8" s="77" t="s">
        <v>534</v>
      </c>
      <c r="E8" s="77"/>
      <c r="F8" s="77"/>
    </row>
    <row r="9" spans="2:6" ht="12.75">
      <c r="B9" s="417"/>
      <c r="C9" s="417"/>
      <c r="D9" s="417"/>
      <c r="E9" s="417"/>
      <c r="F9" s="417"/>
    </row>
    <row r="10" ht="12.75" customHeight="1"/>
    <row r="11" spans="1:6" ht="54" customHeight="1">
      <c r="A11" s="418" t="s">
        <v>122</v>
      </c>
      <c r="B11" s="418"/>
      <c r="C11" s="418"/>
      <c r="D11" s="418"/>
      <c r="E11" s="418"/>
      <c r="F11" s="418"/>
    </row>
    <row r="12" spans="1:6" ht="25.5" customHeight="1">
      <c r="A12" s="419" t="s">
        <v>535</v>
      </c>
      <c r="B12" s="420"/>
      <c r="C12" s="420"/>
      <c r="D12" s="420"/>
      <c r="E12" s="420"/>
      <c r="F12" s="420"/>
    </row>
    <row r="13" spans="1:6" ht="24" customHeight="1">
      <c r="A13" s="421" t="s">
        <v>536</v>
      </c>
      <c r="B13" s="421"/>
      <c r="C13" s="421"/>
      <c r="D13" s="421"/>
      <c r="E13" s="421"/>
      <c r="F13" s="421"/>
    </row>
    <row r="14" ht="12.75" customHeight="1"/>
    <row r="15" spans="1:7" ht="27.75" customHeight="1">
      <c r="A15" s="102" t="s">
        <v>123</v>
      </c>
      <c r="B15" s="414" t="s">
        <v>416</v>
      </c>
      <c r="C15" s="414"/>
      <c r="D15" s="414"/>
      <c r="E15" s="414"/>
      <c r="F15" s="414"/>
      <c r="G15" s="414"/>
    </row>
    <row r="16" spans="1:6" ht="15">
      <c r="A16" s="103"/>
      <c r="B16" s="411" t="s">
        <v>124</v>
      </c>
      <c r="C16" s="411"/>
      <c r="D16" s="411"/>
      <c r="E16" s="411"/>
      <c r="F16" s="411"/>
    </row>
    <row r="17" spans="1:7" ht="28.5" customHeight="1">
      <c r="A17" s="104" t="s">
        <v>125</v>
      </c>
      <c r="B17" s="415" t="s">
        <v>112</v>
      </c>
      <c r="C17" s="415"/>
      <c r="D17" s="415"/>
      <c r="E17" s="415"/>
      <c r="F17" s="415"/>
      <c r="G17" s="415"/>
    </row>
    <row r="18" spans="1:6" ht="12.75" customHeight="1">
      <c r="A18" s="103"/>
      <c r="B18" s="105"/>
      <c r="C18" s="105"/>
      <c r="D18" s="105"/>
      <c r="E18" s="105"/>
      <c r="F18" s="105"/>
    </row>
    <row r="19" spans="1:6" ht="30.75" customHeight="1">
      <c r="A19" s="106" t="s">
        <v>126</v>
      </c>
      <c r="B19" s="412" t="s">
        <v>127</v>
      </c>
      <c r="C19" s="412"/>
      <c r="D19" s="412"/>
      <c r="E19" s="412"/>
      <c r="F19" s="412"/>
    </row>
    <row r="20" spans="1:6" ht="30.75" customHeight="1">
      <c r="A20" s="103" t="s">
        <v>128</v>
      </c>
      <c r="B20" s="413" t="s">
        <v>129</v>
      </c>
      <c r="C20" s="413"/>
      <c r="D20" s="413"/>
      <c r="E20" s="413"/>
      <c r="F20" s="413"/>
    </row>
    <row r="21" spans="1:6" ht="33" customHeight="1">
      <c r="A21" s="103" t="s">
        <v>130</v>
      </c>
      <c r="B21" s="105"/>
      <c r="C21" s="105"/>
      <c r="D21" s="105"/>
      <c r="E21" s="105"/>
      <c r="F21" s="105"/>
    </row>
    <row r="22" spans="2:6" ht="75.75" customHeight="1">
      <c r="B22" s="5"/>
      <c r="C22" s="5"/>
      <c r="D22" s="5"/>
      <c r="E22" s="5"/>
      <c r="F22" s="5"/>
    </row>
    <row r="23" spans="2:6" ht="348.75" customHeight="1">
      <c r="B23" s="5"/>
      <c r="C23" s="5"/>
      <c r="D23" s="5"/>
      <c r="E23" s="5"/>
      <c r="F23" s="5"/>
    </row>
    <row r="24" ht="28.5" customHeight="1"/>
    <row r="25" ht="40.5" customHeight="1"/>
    <row r="26" ht="15" customHeight="1"/>
    <row r="27" ht="24" customHeight="1"/>
    <row r="28" ht="33" customHeight="1"/>
    <row r="29" ht="51" customHeight="1"/>
    <row r="30" ht="39" customHeight="1"/>
    <row r="31" ht="53.25" customHeight="1"/>
    <row r="32" ht="26.25" customHeight="1"/>
    <row r="33" ht="60" customHeight="1"/>
    <row r="34" ht="57" customHeight="1"/>
    <row r="35" ht="36" customHeight="1"/>
    <row r="36" ht="27.75" customHeight="1"/>
    <row r="37" ht="21" customHeight="1"/>
    <row r="38" ht="27" customHeight="1"/>
    <row r="39" ht="6" customHeight="1"/>
    <row r="40" ht="14.25" customHeight="1"/>
    <row r="42" ht="17.25" customHeight="1"/>
    <row r="43" ht="14.25" customHeight="1"/>
  </sheetData>
  <sheetProtection/>
  <mergeCells count="16">
    <mergeCell ref="D1:F1"/>
    <mergeCell ref="D2:F2"/>
    <mergeCell ref="D3:F3"/>
    <mergeCell ref="D4:F4"/>
    <mergeCell ref="D5:F5"/>
    <mergeCell ref="D6:F6"/>
    <mergeCell ref="B16:F16"/>
    <mergeCell ref="B19:F19"/>
    <mergeCell ref="B20:F20"/>
    <mergeCell ref="B15:G15"/>
    <mergeCell ref="B17:G17"/>
    <mergeCell ref="E7:F7"/>
    <mergeCell ref="B9:F9"/>
    <mergeCell ref="A11:F11"/>
    <mergeCell ref="A12:F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95" zoomScalePageLayoutView="0" workbookViewId="0" topLeftCell="A43">
      <selection activeCell="J50" sqref="J50"/>
    </sheetView>
  </sheetViews>
  <sheetFormatPr defaultColWidth="9.00390625" defaultRowHeight="12.75"/>
  <cols>
    <col min="1" max="1" width="38.625" style="1" customWidth="1"/>
    <col min="2" max="2" width="10.375" style="1" customWidth="1"/>
    <col min="3" max="3" width="12.00390625" style="1" customWidth="1"/>
    <col min="4" max="4" width="14.375" style="1" customWidth="1"/>
    <col min="5" max="5" width="10.00390625" style="1" customWidth="1"/>
    <col min="6" max="6" width="10.625" style="1" customWidth="1"/>
    <col min="7" max="7" width="11.625" style="1" customWidth="1"/>
    <col min="8" max="8" width="14.50390625" style="1" customWidth="1"/>
    <col min="9" max="9" width="12.625" style="1" customWidth="1"/>
    <col min="10" max="16384" width="8.875" style="1" customWidth="1"/>
  </cols>
  <sheetData>
    <row r="1" spans="1:9" ht="20.25" customHeight="1">
      <c r="A1" s="438" t="s">
        <v>131</v>
      </c>
      <c r="B1" s="438"/>
      <c r="C1" s="438"/>
      <c r="D1" s="438"/>
      <c r="E1" s="438"/>
      <c r="F1" s="438"/>
      <c r="G1" s="438"/>
      <c r="H1" s="438"/>
      <c r="I1" s="438"/>
    </row>
    <row r="2" spans="1:9" ht="24.75" customHeight="1">
      <c r="A2" s="439" t="s">
        <v>1</v>
      </c>
      <c r="B2" s="439" t="s">
        <v>0</v>
      </c>
      <c r="C2" s="439" t="s">
        <v>132</v>
      </c>
      <c r="D2" s="439"/>
      <c r="E2" s="439"/>
      <c r="F2" s="439" t="s">
        <v>133</v>
      </c>
      <c r="G2" s="439" t="s">
        <v>134</v>
      </c>
      <c r="H2" s="439"/>
      <c r="I2" s="439"/>
    </row>
    <row r="3" spans="1:9" ht="64.5" customHeight="1">
      <c r="A3" s="439"/>
      <c r="B3" s="439"/>
      <c r="C3" s="107" t="s">
        <v>135</v>
      </c>
      <c r="D3" s="107" t="s">
        <v>136</v>
      </c>
      <c r="E3" s="107" t="s">
        <v>137</v>
      </c>
      <c r="F3" s="439"/>
      <c r="G3" s="107" t="s">
        <v>538</v>
      </c>
      <c r="H3" s="107" t="s">
        <v>539</v>
      </c>
      <c r="I3" s="107" t="s">
        <v>540</v>
      </c>
    </row>
    <row r="4" spans="1:9" ht="15" customHeight="1">
      <c r="A4" s="108">
        <v>1</v>
      </c>
      <c r="B4" s="108">
        <v>2</v>
      </c>
      <c r="C4" s="108">
        <v>3</v>
      </c>
      <c r="D4" s="108">
        <v>4</v>
      </c>
      <c r="E4" s="108">
        <v>5</v>
      </c>
      <c r="F4" s="108">
        <v>6</v>
      </c>
      <c r="G4" s="108">
        <v>7</v>
      </c>
      <c r="H4" s="108">
        <v>8</v>
      </c>
      <c r="I4" s="108">
        <v>9</v>
      </c>
    </row>
    <row r="5" spans="1:9" ht="18" customHeight="1">
      <c r="A5" s="109" t="s">
        <v>138</v>
      </c>
      <c r="B5" s="108">
        <v>1</v>
      </c>
      <c r="C5" s="110" t="s">
        <v>311</v>
      </c>
      <c r="D5" s="110" t="s">
        <v>139</v>
      </c>
      <c r="E5" s="108">
        <v>111</v>
      </c>
      <c r="F5" s="111" t="s">
        <v>140</v>
      </c>
      <c r="G5" s="112">
        <v>6915800</v>
      </c>
      <c r="H5" s="112">
        <v>7365300</v>
      </c>
      <c r="I5" s="112">
        <v>7821900</v>
      </c>
    </row>
    <row r="6" spans="1:9" ht="42.75" customHeight="1">
      <c r="A6" s="113" t="s">
        <v>141</v>
      </c>
      <c r="B6" s="108">
        <v>2</v>
      </c>
      <c r="C6" s="108"/>
      <c r="D6" s="110"/>
      <c r="E6" s="108">
        <v>112</v>
      </c>
      <c r="F6" s="111" t="s">
        <v>140</v>
      </c>
      <c r="G6" s="112"/>
      <c r="H6" s="112"/>
      <c r="I6" s="112"/>
    </row>
    <row r="7" spans="1:9" ht="57" customHeight="1">
      <c r="A7" s="113" t="s">
        <v>142</v>
      </c>
      <c r="B7" s="108">
        <v>3</v>
      </c>
      <c r="C7" s="110" t="s">
        <v>311</v>
      </c>
      <c r="D7" s="110" t="s">
        <v>139</v>
      </c>
      <c r="E7" s="108">
        <v>119</v>
      </c>
      <c r="F7" s="111" t="s">
        <v>140</v>
      </c>
      <c r="G7" s="112">
        <v>2089000</v>
      </c>
      <c r="H7" s="112">
        <v>2224300</v>
      </c>
      <c r="I7" s="112">
        <v>2362200</v>
      </c>
    </row>
    <row r="8" spans="1:9" ht="42.75" customHeight="1">
      <c r="A8" s="113" t="s">
        <v>143</v>
      </c>
      <c r="B8" s="108">
        <v>4</v>
      </c>
      <c r="C8" s="110" t="s">
        <v>311</v>
      </c>
      <c r="D8" s="110" t="s">
        <v>144</v>
      </c>
      <c r="E8" s="108">
        <v>242</v>
      </c>
      <c r="F8" s="111" t="s">
        <v>140</v>
      </c>
      <c r="G8" s="112"/>
      <c r="H8" s="112"/>
      <c r="I8" s="112"/>
    </row>
    <row r="9" spans="1:9" ht="47.25" customHeight="1">
      <c r="A9" s="113" t="s">
        <v>145</v>
      </c>
      <c r="B9" s="108">
        <v>5</v>
      </c>
      <c r="C9" s="114"/>
      <c r="D9" s="115"/>
      <c r="E9" s="108">
        <v>243</v>
      </c>
      <c r="F9" s="111" t="s">
        <v>140</v>
      </c>
      <c r="G9" s="112"/>
      <c r="H9" s="112"/>
      <c r="I9" s="112"/>
    </row>
    <row r="10" spans="1:9" ht="18.75" customHeight="1">
      <c r="A10" s="113" t="s">
        <v>146</v>
      </c>
      <c r="B10" s="108">
        <v>6</v>
      </c>
      <c r="C10" s="110" t="s">
        <v>311</v>
      </c>
      <c r="D10" s="110" t="s">
        <v>144</v>
      </c>
      <c r="E10" s="108">
        <v>244</v>
      </c>
      <c r="F10" s="111" t="s">
        <v>140</v>
      </c>
      <c r="G10" s="112">
        <v>225500</v>
      </c>
      <c r="H10" s="112">
        <v>234500</v>
      </c>
      <c r="I10" s="112">
        <v>243900</v>
      </c>
    </row>
    <row r="11" spans="1:9" ht="18.75" customHeight="1">
      <c r="A11" s="113" t="s">
        <v>146</v>
      </c>
      <c r="B11" s="108">
        <v>7</v>
      </c>
      <c r="C11" s="110" t="s">
        <v>311</v>
      </c>
      <c r="D11" s="110" t="s">
        <v>147</v>
      </c>
      <c r="E11" s="108">
        <v>244</v>
      </c>
      <c r="F11" s="111" t="s">
        <v>148</v>
      </c>
      <c r="G11" s="112">
        <v>404000</v>
      </c>
      <c r="H11" s="112">
        <v>420200</v>
      </c>
      <c r="I11" s="112">
        <v>437000</v>
      </c>
    </row>
    <row r="12" spans="1:9" ht="18.75" customHeight="1">
      <c r="A12" s="113" t="s">
        <v>146</v>
      </c>
      <c r="B12" s="108">
        <v>8</v>
      </c>
      <c r="C12" s="110" t="s">
        <v>311</v>
      </c>
      <c r="D12" s="110" t="s">
        <v>362</v>
      </c>
      <c r="E12" s="108">
        <v>244</v>
      </c>
      <c r="F12" s="111" t="s">
        <v>140</v>
      </c>
      <c r="G12" s="112"/>
      <c r="H12" s="112"/>
      <c r="I12" s="112"/>
    </row>
    <row r="13" spans="1:9" ht="27" customHeight="1">
      <c r="A13" s="109" t="s">
        <v>138</v>
      </c>
      <c r="B13" s="108">
        <v>10</v>
      </c>
      <c r="C13" s="110" t="s">
        <v>311</v>
      </c>
      <c r="D13" s="110" t="s">
        <v>459</v>
      </c>
      <c r="E13" s="108">
        <v>111</v>
      </c>
      <c r="F13" s="111" t="s">
        <v>140</v>
      </c>
      <c r="G13" s="112"/>
      <c r="H13" s="112"/>
      <c r="I13" s="112"/>
    </row>
    <row r="14" spans="1:9" ht="59.25" customHeight="1">
      <c r="A14" s="113" t="s">
        <v>142</v>
      </c>
      <c r="B14" s="108">
        <v>11</v>
      </c>
      <c r="C14" s="110" t="s">
        <v>311</v>
      </c>
      <c r="D14" s="110" t="s">
        <v>459</v>
      </c>
      <c r="E14" s="108">
        <v>119</v>
      </c>
      <c r="F14" s="111" t="s">
        <v>140</v>
      </c>
      <c r="G14" s="112"/>
      <c r="H14" s="112"/>
      <c r="I14" s="112"/>
    </row>
    <row r="15" spans="1:9" ht="18" customHeight="1">
      <c r="A15" s="113" t="s">
        <v>146</v>
      </c>
      <c r="B15" s="108">
        <v>12</v>
      </c>
      <c r="C15" s="110" t="s">
        <v>311</v>
      </c>
      <c r="D15" s="110" t="s">
        <v>418</v>
      </c>
      <c r="E15" s="108">
        <v>244</v>
      </c>
      <c r="F15" s="111" t="s">
        <v>140</v>
      </c>
      <c r="G15" s="112">
        <v>120350</v>
      </c>
      <c r="H15" s="112"/>
      <c r="I15" s="112"/>
    </row>
    <row r="16" spans="1:9" ht="18" customHeight="1">
      <c r="A16" s="363" t="s">
        <v>138</v>
      </c>
      <c r="B16" s="184"/>
      <c r="C16" s="270" t="s">
        <v>454</v>
      </c>
      <c r="D16" s="270" t="s">
        <v>460</v>
      </c>
      <c r="E16" s="184">
        <v>111</v>
      </c>
      <c r="F16" s="364" t="s">
        <v>140</v>
      </c>
      <c r="G16" s="112"/>
      <c r="H16" s="112"/>
      <c r="I16" s="112"/>
    </row>
    <row r="17" spans="1:9" ht="58.5" customHeight="1">
      <c r="A17" s="109" t="s">
        <v>142</v>
      </c>
      <c r="B17" s="184"/>
      <c r="C17" s="270" t="s">
        <v>454</v>
      </c>
      <c r="D17" s="270" t="s">
        <v>460</v>
      </c>
      <c r="E17" s="184">
        <v>119</v>
      </c>
      <c r="F17" s="364" t="s">
        <v>140</v>
      </c>
      <c r="G17" s="112"/>
      <c r="H17" s="112"/>
      <c r="I17" s="112"/>
    </row>
    <row r="18" spans="1:9" ht="24" customHeight="1">
      <c r="A18" s="109" t="s">
        <v>138</v>
      </c>
      <c r="B18" s="108">
        <v>13</v>
      </c>
      <c r="C18" s="115" t="s">
        <v>454</v>
      </c>
      <c r="D18" s="110" t="s">
        <v>294</v>
      </c>
      <c r="E18" s="108">
        <v>111</v>
      </c>
      <c r="F18" s="111" t="s">
        <v>140</v>
      </c>
      <c r="G18" s="112">
        <v>0</v>
      </c>
      <c r="H18" s="112"/>
      <c r="I18" s="112"/>
    </row>
    <row r="19" spans="1:9" ht="59.25" customHeight="1">
      <c r="A19" s="113" t="s">
        <v>142</v>
      </c>
      <c r="B19" s="108">
        <v>14</v>
      </c>
      <c r="C19" s="115" t="s">
        <v>454</v>
      </c>
      <c r="D19" s="110" t="s">
        <v>294</v>
      </c>
      <c r="E19" s="108">
        <v>119</v>
      </c>
      <c r="F19" s="111" t="s">
        <v>140</v>
      </c>
      <c r="G19" s="112">
        <v>0</v>
      </c>
      <c r="H19" s="112"/>
      <c r="I19" s="112"/>
    </row>
    <row r="20" spans="1:9" ht="17.25" customHeight="1">
      <c r="A20" s="113" t="s">
        <v>146</v>
      </c>
      <c r="B20" s="108">
        <v>15</v>
      </c>
      <c r="C20" s="115" t="s">
        <v>454</v>
      </c>
      <c r="D20" s="110" t="s">
        <v>294</v>
      </c>
      <c r="E20" s="108">
        <v>244</v>
      </c>
      <c r="F20" s="111" t="s">
        <v>140</v>
      </c>
      <c r="G20" s="112"/>
      <c r="H20" s="112"/>
      <c r="I20" s="112"/>
    </row>
    <row r="21" spans="1:9" ht="23.25" customHeight="1">
      <c r="A21" s="113" t="s">
        <v>338</v>
      </c>
      <c r="B21" s="108">
        <v>16</v>
      </c>
      <c r="C21" s="115" t="s">
        <v>454</v>
      </c>
      <c r="D21" s="110" t="s">
        <v>161</v>
      </c>
      <c r="E21" s="108">
        <v>244</v>
      </c>
      <c r="F21" s="111" t="s">
        <v>148</v>
      </c>
      <c r="G21" s="112"/>
      <c r="H21" s="117"/>
      <c r="I21" s="117"/>
    </row>
    <row r="22" spans="1:9" ht="23.25" customHeight="1">
      <c r="A22" s="113" t="s">
        <v>338</v>
      </c>
      <c r="B22" s="108">
        <v>17</v>
      </c>
      <c r="C22" s="115" t="s">
        <v>454</v>
      </c>
      <c r="D22" s="110" t="s">
        <v>486</v>
      </c>
      <c r="E22" s="108">
        <v>244</v>
      </c>
      <c r="F22" s="111" t="s">
        <v>140</v>
      </c>
      <c r="G22" s="112"/>
      <c r="H22" s="117"/>
      <c r="I22" s="117"/>
    </row>
    <row r="23" spans="1:9" ht="21" customHeight="1">
      <c r="A23" s="113" t="s">
        <v>146</v>
      </c>
      <c r="B23" s="108">
        <v>18</v>
      </c>
      <c r="C23" s="108">
        <v>1004</v>
      </c>
      <c r="D23" s="110" t="s">
        <v>147</v>
      </c>
      <c r="E23" s="108">
        <v>321</v>
      </c>
      <c r="F23" s="111" t="s">
        <v>140</v>
      </c>
      <c r="G23" s="112"/>
      <c r="H23" s="112"/>
      <c r="I23" s="112"/>
    </row>
    <row r="24" spans="1:9" ht="18.75" customHeight="1">
      <c r="A24" s="116" t="s">
        <v>81</v>
      </c>
      <c r="B24" s="108">
        <v>19</v>
      </c>
      <c r="C24" s="108" t="s">
        <v>140</v>
      </c>
      <c r="D24" s="108" t="s">
        <v>140</v>
      </c>
      <c r="E24" s="108" t="s">
        <v>140</v>
      </c>
      <c r="F24" s="111" t="s">
        <v>140</v>
      </c>
      <c r="G24" s="117">
        <f>SUM(G5:G23)</f>
        <v>9754650</v>
      </c>
      <c r="H24" s="117">
        <f>SUM(H5:H23)</f>
        <v>10244300</v>
      </c>
      <c r="I24" s="117">
        <f>SUM(I5:I23)</f>
        <v>10865000</v>
      </c>
    </row>
    <row r="25" spans="1:9" ht="16.5" customHeight="1">
      <c r="A25" s="427" t="s">
        <v>150</v>
      </c>
      <c r="B25" s="427"/>
      <c r="C25" s="427"/>
      <c r="D25" s="427"/>
      <c r="E25" s="427"/>
      <c r="F25" s="427"/>
      <c r="G25" s="427"/>
      <c r="H25" s="427"/>
      <c r="I25" s="428"/>
    </row>
    <row r="26" spans="1:9" s="85" customFormat="1" ht="27" customHeight="1">
      <c r="A26" s="433" t="s">
        <v>1</v>
      </c>
      <c r="B26" s="433" t="s">
        <v>0</v>
      </c>
      <c r="C26" s="435" t="s">
        <v>132</v>
      </c>
      <c r="D26" s="436"/>
      <c r="E26" s="437"/>
      <c r="F26" s="433" t="s">
        <v>133</v>
      </c>
      <c r="G26" s="435" t="s">
        <v>134</v>
      </c>
      <c r="H26" s="436"/>
      <c r="I26" s="437"/>
    </row>
    <row r="27" spans="1:9" ht="51.75" customHeight="1">
      <c r="A27" s="434"/>
      <c r="B27" s="434"/>
      <c r="C27" s="107" t="s">
        <v>135</v>
      </c>
      <c r="D27" s="107" t="s">
        <v>136</v>
      </c>
      <c r="E27" s="107" t="s">
        <v>137</v>
      </c>
      <c r="F27" s="434"/>
      <c r="G27" s="107" t="s">
        <v>538</v>
      </c>
      <c r="H27" s="107" t="s">
        <v>539</v>
      </c>
      <c r="I27" s="107" t="s">
        <v>540</v>
      </c>
    </row>
    <row r="28" spans="1:9" ht="23.25" customHeight="1">
      <c r="A28" s="118">
        <v>1</v>
      </c>
      <c r="B28" s="118">
        <v>2</v>
      </c>
      <c r="C28" s="118">
        <v>3</v>
      </c>
      <c r="D28" s="118">
        <v>4</v>
      </c>
      <c r="E28" s="118">
        <v>5</v>
      </c>
      <c r="F28" s="118">
        <v>6</v>
      </c>
      <c r="G28" s="118">
        <v>7</v>
      </c>
      <c r="H28" s="118">
        <v>8</v>
      </c>
      <c r="I28" s="118">
        <v>9</v>
      </c>
    </row>
    <row r="29" spans="1:9" ht="23.25" customHeight="1">
      <c r="A29" s="109" t="s">
        <v>138</v>
      </c>
      <c r="B29" s="108">
        <v>20</v>
      </c>
      <c r="C29" s="110" t="s">
        <v>311</v>
      </c>
      <c r="D29" s="110" t="s">
        <v>151</v>
      </c>
      <c r="E29" s="108">
        <v>111</v>
      </c>
      <c r="F29" s="111" t="s">
        <v>140</v>
      </c>
      <c r="G29" s="112">
        <v>3975800</v>
      </c>
      <c r="H29" s="112">
        <v>3975800</v>
      </c>
      <c r="I29" s="112">
        <v>3975800</v>
      </c>
    </row>
    <row r="30" spans="1:9" ht="30.75" customHeight="1">
      <c r="A30" s="113" t="s">
        <v>141</v>
      </c>
      <c r="B30" s="108">
        <v>21</v>
      </c>
      <c r="C30" s="110" t="s">
        <v>311</v>
      </c>
      <c r="D30" s="110" t="s">
        <v>151</v>
      </c>
      <c r="E30" s="108">
        <v>112</v>
      </c>
      <c r="F30" s="111" t="s">
        <v>140</v>
      </c>
      <c r="G30" s="112">
        <v>10000</v>
      </c>
      <c r="H30" s="112">
        <v>10400</v>
      </c>
      <c r="I30" s="112">
        <v>10400</v>
      </c>
    </row>
    <row r="31" spans="1:9" ht="54.75">
      <c r="A31" s="113" t="s">
        <v>142</v>
      </c>
      <c r="B31" s="108">
        <v>22</v>
      </c>
      <c r="C31" s="110" t="s">
        <v>311</v>
      </c>
      <c r="D31" s="110" t="s">
        <v>151</v>
      </c>
      <c r="E31" s="108">
        <v>119</v>
      </c>
      <c r="F31" s="111" t="s">
        <v>140</v>
      </c>
      <c r="G31" s="112">
        <v>1200700</v>
      </c>
      <c r="H31" s="112">
        <v>1200700</v>
      </c>
      <c r="I31" s="112">
        <v>1200700</v>
      </c>
    </row>
    <row r="32" spans="1:9" ht="50.25" customHeight="1">
      <c r="A32" s="113" t="s">
        <v>143</v>
      </c>
      <c r="B32" s="108">
        <v>23</v>
      </c>
      <c r="C32" s="110" t="s">
        <v>311</v>
      </c>
      <c r="D32" s="110" t="s">
        <v>151</v>
      </c>
      <c r="E32" s="108">
        <v>242</v>
      </c>
      <c r="F32" s="111" t="s">
        <v>140</v>
      </c>
      <c r="G32" s="112"/>
      <c r="H32" s="112"/>
      <c r="I32" s="112"/>
    </row>
    <row r="33" spans="1:9" ht="41.25">
      <c r="A33" s="113" t="s">
        <v>145</v>
      </c>
      <c r="B33" s="108">
        <v>24</v>
      </c>
      <c r="C33" s="114"/>
      <c r="D33" s="115"/>
      <c r="E33" s="108">
        <v>243</v>
      </c>
      <c r="F33" s="111" t="s">
        <v>140</v>
      </c>
      <c r="G33" s="112"/>
      <c r="H33" s="112"/>
      <c r="I33" s="112"/>
    </row>
    <row r="34" spans="1:9" ht="13.5">
      <c r="A34" s="113" t="s">
        <v>146</v>
      </c>
      <c r="B34" s="108">
        <v>25</v>
      </c>
      <c r="C34" s="110" t="s">
        <v>311</v>
      </c>
      <c r="D34" s="110" t="s">
        <v>151</v>
      </c>
      <c r="E34" s="108">
        <v>244</v>
      </c>
      <c r="F34" s="111" t="s">
        <v>140</v>
      </c>
      <c r="G34" s="112">
        <v>913500</v>
      </c>
      <c r="H34" s="112">
        <v>913500</v>
      </c>
      <c r="I34" s="112">
        <v>913500</v>
      </c>
    </row>
    <row r="35" spans="1:9" ht="54.75">
      <c r="A35" s="113" t="s">
        <v>149</v>
      </c>
      <c r="B35" s="108">
        <v>26</v>
      </c>
      <c r="C35" s="108"/>
      <c r="D35" s="110"/>
      <c r="E35" s="108">
        <v>414</v>
      </c>
      <c r="F35" s="111" t="s">
        <v>140</v>
      </c>
      <c r="G35" s="112"/>
      <c r="H35" s="112"/>
      <c r="I35" s="112"/>
    </row>
    <row r="36" spans="1:9" ht="41.25">
      <c r="A36" s="113" t="s">
        <v>152</v>
      </c>
      <c r="B36" s="108">
        <v>27</v>
      </c>
      <c r="C36" s="108"/>
      <c r="D36" s="110"/>
      <c r="E36" s="108">
        <v>831</v>
      </c>
      <c r="F36" s="111" t="s">
        <v>140</v>
      </c>
      <c r="G36" s="112"/>
      <c r="H36" s="112"/>
      <c r="I36" s="112"/>
    </row>
    <row r="37" spans="1:9" ht="27">
      <c r="A37" s="113" t="s">
        <v>153</v>
      </c>
      <c r="B37" s="108">
        <v>28</v>
      </c>
      <c r="C37" s="110" t="s">
        <v>311</v>
      </c>
      <c r="D37" s="110" t="s">
        <v>151</v>
      </c>
      <c r="E37" s="108">
        <v>851</v>
      </c>
      <c r="F37" s="111" t="s">
        <v>140</v>
      </c>
      <c r="G37" s="112">
        <v>259600</v>
      </c>
      <c r="H37" s="112">
        <v>260000</v>
      </c>
      <c r="I37" s="112">
        <v>260000</v>
      </c>
    </row>
    <row r="38" spans="1:9" ht="13.5">
      <c r="A38" s="113" t="s">
        <v>154</v>
      </c>
      <c r="B38" s="108">
        <v>29</v>
      </c>
      <c r="C38" s="110" t="s">
        <v>311</v>
      </c>
      <c r="D38" s="110" t="s">
        <v>151</v>
      </c>
      <c r="E38" s="108">
        <v>852</v>
      </c>
      <c r="F38" s="111" t="s">
        <v>140</v>
      </c>
      <c r="G38" s="112"/>
      <c r="H38" s="112"/>
      <c r="I38" s="112"/>
    </row>
    <row r="39" spans="1:9" ht="13.5">
      <c r="A39" s="113" t="s">
        <v>155</v>
      </c>
      <c r="B39" s="108">
        <v>30</v>
      </c>
      <c r="C39" s="110" t="s">
        <v>311</v>
      </c>
      <c r="D39" s="115" t="s">
        <v>151</v>
      </c>
      <c r="E39" s="108">
        <v>853</v>
      </c>
      <c r="F39" s="111" t="s">
        <v>140</v>
      </c>
      <c r="G39" s="112"/>
      <c r="H39" s="112"/>
      <c r="I39" s="112"/>
    </row>
    <row r="40" spans="1:9" ht="13.5">
      <c r="A40" s="113" t="s">
        <v>146</v>
      </c>
      <c r="B40" s="108">
        <v>31</v>
      </c>
      <c r="C40" s="110" t="s">
        <v>311</v>
      </c>
      <c r="D40" s="115" t="s">
        <v>156</v>
      </c>
      <c r="E40" s="108">
        <v>244</v>
      </c>
      <c r="F40" s="111" t="s">
        <v>148</v>
      </c>
      <c r="G40" s="112">
        <v>48300</v>
      </c>
      <c r="H40" s="112">
        <v>55900</v>
      </c>
      <c r="I40" s="112">
        <v>59700</v>
      </c>
    </row>
    <row r="41" spans="1:9" ht="13.5">
      <c r="A41" s="113" t="s">
        <v>146</v>
      </c>
      <c r="B41" s="108">
        <v>32</v>
      </c>
      <c r="C41" s="110" t="s">
        <v>311</v>
      </c>
      <c r="D41" s="115" t="s">
        <v>156</v>
      </c>
      <c r="E41" s="108">
        <v>247</v>
      </c>
      <c r="F41" s="111" t="s">
        <v>148</v>
      </c>
      <c r="G41" s="112">
        <v>2577300</v>
      </c>
      <c r="H41" s="112">
        <v>2981900</v>
      </c>
      <c r="I41" s="112">
        <v>3184700</v>
      </c>
    </row>
    <row r="42" spans="1:9" ht="15" customHeight="1">
      <c r="A42" s="109" t="s">
        <v>138</v>
      </c>
      <c r="B42" s="184">
        <v>33</v>
      </c>
      <c r="C42" s="270" t="s">
        <v>311</v>
      </c>
      <c r="D42" s="270" t="s">
        <v>523</v>
      </c>
      <c r="E42" s="184">
        <v>111</v>
      </c>
      <c r="F42" s="364" t="s">
        <v>140</v>
      </c>
      <c r="G42" s="394"/>
      <c r="H42" s="394"/>
      <c r="I42" s="394"/>
    </row>
    <row r="43" spans="1:9" ht="54.75">
      <c r="A43" s="113" t="s">
        <v>142</v>
      </c>
      <c r="B43" s="184">
        <v>34</v>
      </c>
      <c r="C43" s="270" t="s">
        <v>311</v>
      </c>
      <c r="D43" s="270" t="s">
        <v>523</v>
      </c>
      <c r="E43" s="184">
        <v>119</v>
      </c>
      <c r="F43" s="364" t="s">
        <v>140</v>
      </c>
      <c r="G43" s="394"/>
      <c r="H43" s="394"/>
      <c r="I43" s="394"/>
    </row>
    <row r="44" spans="1:9" ht="13.5">
      <c r="A44" s="113" t="s">
        <v>146</v>
      </c>
      <c r="B44" s="108">
        <v>35</v>
      </c>
      <c r="C44" s="110" t="s">
        <v>311</v>
      </c>
      <c r="D44" s="115" t="s">
        <v>157</v>
      </c>
      <c r="E44" s="108">
        <v>244</v>
      </c>
      <c r="F44" s="111" t="s">
        <v>148</v>
      </c>
      <c r="G44" s="112">
        <v>160000</v>
      </c>
      <c r="H44" s="112">
        <v>160000</v>
      </c>
      <c r="I44" s="112">
        <v>160000</v>
      </c>
    </row>
    <row r="45" spans="1:9" ht="13.5">
      <c r="A45" s="113" t="s">
        <v>146</v>
      </c>
      <c r="B45" s="108">
        <v>36</v>
      </c>
      <c r="C45" s="110" t="s">
        <v>311</v>
      </c>
      <c r="D45" s="115" t="s">
        <v>158</v>
      </c>
      <c r="E45" s="108">
        <v>244</v>
      </c>
      <c r="F45" s="111" t="s">
        <v>148</v>
      </c>
      <c r="G45" s="112">
        <v>291600</v>
      </c>
      <c r="H45" s="112">
        <v>291600</v>
      </c>
      <c r="I45" s="112">
        <v>291600</v>
      </c>
    </row>
    <row r="46" spans="1:9" ht="13.5">
      <c r="A46" s="113" t="s">
        <v>146</v>
      </c>
      <c r="B46" s="108">
        <v>37</v>
      </c>
      <c r="C46" s="110" t="s">
        <v>311</v>
      </c>
      <c r="D46" s="115" t="s">
        <v>159</v>
      </c>
      <c r="E46" s="108">
        <v>244</v>
      </c>
      <c r="F46" s="111" t="s">
        <v>148</v>
      </c>
      <c r="G46" s="112"/>
      <c r="H46" s="112"/>
      <c r="I46" s="112"/>
    </row>
    <row r="47" spans="1:9" ht="13.5">
      <c r="A47" s="113" t="s">
        <v>146</v>
      </c>
      <c r="B47" s="108">
        <v>38</v>
      </c>
      <c r="C47" s="110" t="s">
        <v>311</v>
      </c>
      <c r="D47" s="115" t="s">
        <v>419</v>
      </c>
      <c r="E47" s="108">
        <v>244</v>
      </c>
      <c r="F47" s="111" t="s">
        <v>140</v>
      </c>
      <c r="G47" s="112">
        <v>147850</v>
      </c>
      <c r="H47" s="112"/>
      <c r="I47" s="112"/>
    </row>
    <row r="48" spans="1:9" ht="27">
      <c r="A48" s="113" t="s">
        <v>291</v>
      </c>
      <c r="B48" s="108">
        <v>39</v>
      </c>
      <c r="C48" s="115" t="s">
        <v>454</v>
      </c>
      <c r="D48" s="115" t="s">
        <v>292</v>
      </c>
      <c r="E48" s="108">
        <v>244</v>
      </c>
      <c r="F48" s="111" t="s">
        <v>140</v>
      </c>
      <c r="G48" s="112"/>
      <c r="H48" s="112"/>
      <c r="I48" s="112"/>
    </row>
    <row r="49" spans="1:9" ht="21" customHeight="1">
      <c r="A49" s="109" t="s">
        <v>138</v>
      </c>
      <c r="B49" s="108">
        <v>40</v>
      </c>
      <c r="C49" s="110" t="s">
        <v>454</v>
      </c>
      <c r="D49" s="110" t="s">
        <v>293</v>
      </c>
      <c r="E49" s="108">
        <v>111</v>
      </c>
      <c r="F49" s="111" t="s">
        <v>140</v>
      </c>
      <c r="G49" s="112"/>
      <c r="H49" s="112"/>
      <c r="I49" s="112"/>
    </row>
    <row r="50" spans="1:9" ht="57" customHeight="1">
      <c r="A50" s="113" t="s">
        <v>142</v>
      </c>
      <c r="B50" s="108">
        <v>41</v>
      </c>
      <c r="C50" s="110" t="s">
        <v>454</v>
      </c>
      <c r="D50" s="110" t="s">
        <v>293</v>
      </c>
      <c r="E50" s="108">
        <v>119</v>
      </c>
      <c r="F50" s="111" t="s">
        <v>140</v>
      </c>
      <c r="G50" s="112"/>
      <c r="H50" s="112"/>
      <c r="I50" s="112"/>
    </row>
    <row r="51" spans="1:9" ht="22.5" customHeight="1">
      <c r="A51" s="113" t="s">
        <v>146</v>
      </c>
      <c r="B51" s="108">
        <v>42</v>
      </c>
      <c r="C51" s="115" t="s">
        <v>454</v>
      </c>
      <c r="D51" s="115" t="s">
        <v>293</v>
      </c>
      <c r="E51" s="108">
        <v>244</v>
      </c>
      <c r="F51" s="111" t="s">
        <v>140</v>
      </c>
      <c r="G51" s="112"/>
      <c r="H51" s="112"/>
      <c r="I51" s="112"/>
    </row>
    <row r="52" spans="1:9" ht="13.5">
      <c r="A52" s="116" t="s">
        <v>160</v>
      </c>
      <c r="B52" s="108">
        <v>43</v>
      </c>
      <c r="C52" s="108" t="s">
        <v>140</v>
      </c>
      <c r="D52" s="108" t="s">
        <v>140</v>
      </c>
      <c r="E52" s="108" t="s">
        <v>140</v>
      </c>
      <c r="F52" s="111" t="s">
        <v>140</v>
      </c>
      <c r="G52" s="117">
        <f>SUM(G29:G51)</f>
        <v>9584650</v>
      </c>
      <c r="H52" s="117">
        <f>SUM(H29:H45)</f>
        <v>9849800</v>
      </c>
      <c r="I52" s="117">
        <f>SUM(I29:I45)</f>
        <v>10056400</v>
      </c>
    </row>
    <row r="53" spans="1:9" ht="13.5">
      <c r="A53" s="427" t="s">
        <v>288</v>
      </c>
      <c r="B53" s="427"/>
      <c r="C53" s="427"/>
      <c r="D53" s="427"/>
      <c r="E53" s="427"/>
      <c r="F53" s="427"/>
      <c r="G53" s="427"/>
      <c r="H53" s="427"/>
      <c r="I53" s="428"/>
    </row>
    <row r="54" spans="1:9" ht="13.5">
      <c r="A54" s="116" t="s">
        <v>81</v>
      </c>
      <c r="B54" s="108">
        <v>44</v>
      </c>
      <c r="C54" s="108" t="s">
        <v>140</v>
      </c>
      <c r="D54" s="108" t="s">
        <v>140</v>
      </c>
      <c r="E54" s="108" t="s">
        <v>140</v>
      </c>
      <c r="F54" s="111" t="s">
        <v>140</v>
      </c>
      <c r="G54" s="117">
        <f>G24+G52</f>
        <v>19339300</v>
      </c>
      <c r="H54" s="117">
        <f>H24+H52</f>
        <v>20094100</v>
      </c>
      <c r="I54" s="117">
        <f>I24+I52</f>
        <v>20921400</v>
      </c>
    </row>
    <row r="55" spans="1:9" ht="21.75" customHeight="1">
      <c r="A55" s="429" t="s">
        <v>329</v>
      </c>
      <c r="B55" s="429"/>
      <c r="C55" s="429"/>
      <c r="D55" s="429"/>
      <c r="E55" s="429"/>
      <c r="F55" s="429"/>
      <c r="G55" s="429"/>
      <c r="H55" s="429"/>
      <c r="I55" s="429"/>
    </row>
    <row r="56" spans="1:8" ht="12.75">
      <c r="A56" s="430" t="s">
        <v>522</v>
      </c>
      <c r="B56" s="430"/>
      <c r="C56" s="430"/>
      <c r="D56" s="430"/>
      <c r="E56" s="430"/>
      <c r="F56" s="430"/>
      <c r="G56" s="430"/>
      <c r="H56" s="430"/>
    </row>
    <row r="57" spans="1:8" ht="12.75">
      <c r="A57" s="119" t="s">
        <v>83</v>
      </c>
      <c r="B57" s="119"/>
      <c r="C57" s="119"/>
      <c r="D57" s="120"/>
      <c r="E57" s="431"/>
      <c r="F57" s="431"/>
      <c r="G57" s="431"/>
      <c r="H57" s="120"/>
    </row>
    <row r="58" spans="1:9" ht="12.75">
      <c r="A58" s="432" t="s">
        <v>162</v>
      </c>
      <c r="B58" s="432"/>
      <c r="C58" s="432"/>
      <c r="D58" s="432"/>
      <c r="E58" s="432"/>
      <c r="F58" s="432"/>
      <c r="G58" s="432"/>
      <c r="H58" s="432"/>
      <c r="I58" s="432"/>
    </row>
    <row r="59" spans="1:8" ht="12.75">
      <c r="A59" s="96"/>
      <c r="B59" s="96"/>
      <c r="C59" s="96"/>
      <c r="D59" s="426"/>
      <c r="E59" s="426"/>
      <c r="F59" s="426"/>
      <c r="G59" s="426"/>
      <c r="H59" s="426"/>
    </row>
    <row r="60" ht="12.75">
      <c r="A60" s="1" t="s">
        <v>537</v>
      </c>
    </row>
  </sheetData>
  <sheetProtection/>
  <mergeCells count="18">
    <mergeCell ref="A1:I1"/>
    <mergeCell ref="A2:A3"/>
    <mergeCell ref="B2:B3"/>
    <mergeCell ref="C2:E2"/>
    <mergeCell ref="F2:F3"/>
    <mergeCell ref="G2:I2"/>
    <mergeCell ref="A25:I25"/>
    <mergeCell ref="A26:A27"/>
    <mergeCell ref="B26:B27"/>
    <mergeCell ref="C26:E26"/>
    <mergeCell ref="F26:F27"/>
    <mergeCell ref="G26:I26"/>
    <mergeCell ref="D59:H59"/>
    <mergeCell ref="A53:I53"/>
    <mergeCell ref="A55:I55"/>
    <mergeCell ref="A56:H56"/>
    <mergeCell ref="E57:G57"/>
    <mergeCell ref="A58:I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6"/>
  <sheetViews>
    <sheetView zoomScalePageLayoutView="0" workbookViewId="0" topLeftCell="A1">
      <selection activeCell="I23" sqref="I23"/>
    </sheetView>
  </sheetViews>
  <sheetFormatPr defaultColWidth="9.00390625" defaultRowHeight="12.75"/>
  <cols>
    <col min="3" max="3" width="6.875" style="0" customWidth="1"/>
    <col min="4" max="4" width="7.00390625" style="0" customWidth="1"/>
    <col min="5" max="5" width="7.625" style="0" customWidth="1"/>
    <col min="6" max="6" width="8.50390625" style="0" customWidth="1"/>
    <col min="7" max="7" width="10.50390625" style="0" customWidth="1"/>
    <col min="9" max="9" width="10.50390625" style="0" customWidth="1"/>
    <col min="10" max="11" width="11.125" style="0" customWidth="1"/>
    <col min="12" max="12" width="9.125" style="0" hidden="1" customWidth="1"/>
    <col min="13" max="14" width="10.125" style="0" bestFit="1" customWidth="1"/>
    <col min="16" max="16" width="9.50390625" style="0" bestFit="1" customWidth="1"/>
  </cols>
  <sheetData>
    <row r="1" spans="1:10" ht="12.75">
      <c r="A1" s="1"/>
      <c r="B1" s="1"/>
      <c r="C1" s="1"/>
      <c r="D1" s="1"/>
      <c r="E1" s="47"/>
      <c r="F1" s="47"/>
      <c r="G1" s="47"/>
      <c r="H1" s="696"/>
      <c r="I1" s="696"/>
      <c r="J1" s="696"/>
    </row>
    <row r="2" spans="1:10" ht="12.75">
      <c r="A2" s="1"/>
      <c r="B2" s="1"/>
      <c r="C2" s="1"/>
      <c r="D2" s="1"/>
      <c r="E2" s="2"/>
      <c r="F2" s="2"/>
      <c r="G2" s="2"/>
      <c r="H2" s="569" t="s">
        <v>285</v>
      </c>
      <c r="I2" s="569"/>
      <c r="J2" s="569"/>
    </row>
    <row r="3" spans="1:10" ht="12.75">
      <c r="A3" s="1"/>
      <c r="B3" s="1"/>
      <c r="C3" s="1"/>
      <c r="D3" s="1"/>
      <c r="E3" s="2"/>
      <c r="F3" s="2"/>
      <c r="G3" s="2"/>
      <c r="H3" s="2"/>
      <c r="I3" s="2"/>
      <c r="J3" s="1"/>
    </row>
    <row r="4" spans="1:10" ht="15">
      <c r="A4" s="479" t="s">
        <v>105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5">
      <c r="A5" s="479" t="s">
        <v>106</v>
      </c>
      <c r="B5" s="479"/>
      <c r="C5" s="479"/>
      <c r="D5" s="479"/>
      <c r="E5" s="479"/>
      <c r="F5" s="479"/>
      <c r="G5" s="479"/>
      <c r="H5" s="479"/>
      <c r="I5" s="479"/>
      <c r="J5" s="479"/>
    </row>
    <row r="6" spans="1:10" ht="15">
      <c r="A6" s="1"/>
      <c r="B6" s="1"/>
      <c r="C6" s="479" t="s">
        <v>188</v>
      </c>
      <c r="D6" s="479"/>
      <c r="E6" s="479"/>
      <c r="F6" s="479"/>
      <c r="G6" s="479"/>
      <c r="H6" s="479"/>
      <c r="I6" s="1"/>
      <c r="J6" s="1"/>
    </row>
    <row r="7" spans="1:10" ht="12.75">
      <c r="A7" s="1"/>
      <c r="B7" s="1"/>
      <c r="C7" s="421" t="s">
        <v>541</v>
      </c>
      <c r="D7" s="421"/>
      <c r="E7" s="421"/>
      <c r="F7" s="421"/>
      <c r="G7" s="421"/>
      <c r="H7" s="421"/>
      <c r="I7" s="1"/>
      <c r="J7" s="1"/>
    </row>
    <row r="8" spans="1:10" ht="12.75">
      <c r="A8" s="1"/>
      <c r="B8" s="1"/>
      <c r="C8" s="1"/>
      <c r="D8" s="1"/>
      <c r="E8" s="1"/>
      <c r="F8" s="1"/>
      <c r="G8" s="3"/>
      <c r="H8" s="3"/>
      <c r="I8" s="4"/>
      <c r="J8" s="1"/>
    </row>
    <row r="9" spans="1:10" ht="15">
      <c r="A9" s="697" t="s">
        <v>241</v>
      </c>
      <c r="B9" s="698"/>
      <c r="C9" s="698"/>
      <c r="D9" s="698"/>
      <c r="E9" s="698"/>
      <c r="F9" s="698"/>
      <c r="G9" s="698"/>
      <c r="H9" s="698"/>
      <c r="I9" s="698"/>
      <c r="J9" s="698"/>
    </row>
    <row r="10" spans="1:10" ht="10.5" customHeight="1">
      <c r="A10" s="1"/>
      <c r="B10" s="569"/>
      <c r="C10" s="569"/>
      <c r="D10" s="569"/>
      <c r="E10" s="569"/>
      <c r="F10" s="569"/>
      <c r="G10" s="569"/>
      <c r="H10" s="569"/>
      <c r="I10" s="569"/>
      <c r="J10" s="569"/>
    </row>
    <row r="11" spans="1:10" ht="12.75">
      <c r="A11" s="1"/>
      <c r="B11" s="1" t="s">
        <v>21</v>
      </c>
      <c r="C11" s="1"/>
      <c r="D11" s="1"/>
      <c r="E11" s="1"/>
      <c r="F11" s="1"/>
      <c r="G11" s="3"/>
      <c r="H11" s="3"/>
      <c r="I11" s="5"/>
      <c r="J11" s="1"/>
    </row>
    <row r="12" spans="1:10" ht="17.25" customHeight="1">
      <c r="A12" s="687" t="s">
        <v>2</v>
      </c>
      <c r="B12" s="687"/>
      <c r="C12" s="687"/>
      <c r="D12" s="687"/>
      <c r="E12" s="687"/>
      <c r="F12" s="687"/>
      <c r="G12" s="687"/>
      <c r="H12" s="687"/>
      <c r="I12" s="687"/>
      <c r="J12" s="687"/>
    </row>
    <row r="13" spans="1:10" ht="12.75" customHeight="1">
      <c r="A13" s="688" t="s">
        <v>1</v>
      </c>
      <c r="B13" s="689"/>
      <c r="C13" s="690"/>
      <c r="D13" s="694" t="s">
        <v>0</v>
      </c>
      <c r="E13" s="657" t="s">
        <v>542</v>
      </c>
      <c r="F13" s="659"/>
      <c r="G13" s="657" t="s">
        <v>543</v>
      </c>
      <c r="H13" s="659"/>
      <c r="I13" s="694" t="s">
        <v>22</v>
      </c>
      <c r="J13" s="694" t="s">
        <v>32</v>
      </c>
    </row>
    <row r="14" spans="1:10" ht="31.5" customHeight="1">
      <c r="A14" s="691"/>
      <c r="B14" s="692"/>
      <c r="C14" s="693"/>
      <c r="D14" s="462"/>
      <c r="E14" s="6" t="s">
        <v>23</v>
      </c>
      <c r="F14" s="7" t="s">
        <v>24</v>
      </c>
      <c r="G14" s="6" t="s">
        <v>23</v>
      </c>
      <c r="H14" s="6" t="s">
        <v>24</v>
      </c>
      <c r="I14" s="695"/>
      <c r="J14" s="695"/>
    </row>
    <row r="15" spans="1:10" ht="12.75">
      <c r="A15" s="635">
        <v>1</v>
      </c>
      <c r="B15" s="645"/>
      <c r="C15" s="636"/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</row>
    <row r="16" spans="1:10" ht="16.5" customHeight="1">
      <c r="A16" s="676" t="s">
        <v>25</v>
      </c>
      <c r="B16" s="677"/>
      <c r="C16" s="678"/>
      <c r="D16" s="17" t="s">
        <v>34</v>
      </c>
      <c r="E16" s="10">
        <v>3</v>
      </c>
      <c r="F16" s="10">
        <v>26</v>
      </c>
      <c r="G16" s="10">
        <v>3</v>
      </c>
      <c r="H16" s="10">
        <v>26</v>
      </c>
      <c r="I16" s="11">
        <f aca="true" t="shared" si="0" ref="I16:J18">((E16*8)+(G16*4))/12</f>
        <v>3</v>
      </c>
      <c r="J16" s="11">
        <f>ROUND(((F16*8)+(H16*4))/12,0)</f>
        <v>26</v>
      </c>
    </row>
    <row r="17" spans="1:10" ht="16.5" customHeight="1">
      <c r="A17" s="676" t="s">
        <v>26</v>
      </c>
      <c r="B17" s="677"/>
      <c r="C17" s="678"/>
      <c r="D17" s="17" t="s">
        <v>35</v>
      </c>
      <c r="E17" s="10">
        <v>4</v>
      </c>
      <c r="F17" s="10">
        <v>32</v>
      </c>
      <c r="G17" s="10">
        <v>4</v>
      </c>
      <c r="H17" s="10">
        <v>32</v>
      </c>
      <c r="I17" s="11">
        <f t="shared" si="0"/>
        <v>4</v>
      </c>
      <c r="J17" s="11">
        <f>ROUND(((F17*8)+(H17*4))/12,0)</f>
        <v>32</v>
      </c>
    </row>
    <row r="18" spans="1:10" ht="16.5" customHeight="1">
      <c r="A18" s="676" t="s">
        <v>27</v>
      </c>
      <c r="B18" s="677"/>
      <c r="C18" s="678"/>
      <c r="D18" s="17" t="s">
        <v>36</v>
      </c>
      <c r="E18" s="10"/>
      <c r="F18" s="10"/>
      <c r="G18" s="10"/>
      <c r="H18" s="10"/>
      <c r="I18" s="11">
        <f t="shared" si="0"/>
        <v>0</v>
      </c>
      <c r="J18" s="11">
        <f t="shared" si="0"/>
        <v>0</v>
      </c>
    </row>
    <row r="19" spans="1:10" ht="16.5" customHeight="1">
      <c r="A19" s="676" t="s">
        <v>28</v>
      </c>
      <c r="B19" s="677"/>
      <c r="C19" s="678"/>
      <c r="D19" s="17" t="s">
        <v>37</v>
      </c>
      <c r="E19" s="12">
        <f>E16+E17+E18</f>
        <v>7</v>
      </c>
      <c r="F19" s="12">
        <f>F16+F17+F18</f>
        <v>58</v>
      </c>
      <c r="G19" s="12">
        <f>G16+G17+G18</f>
        <v>7</v>
      </c>
      <c r="H19" s="12">
        <f>H16+H17+H18</f>
        <v>58</v>
      </c>
      <c r="I19" s="13">
        <f>I16+I17+I18</f>
        <v>7</v>
      </c>
      <c r="J19" s="13">
        <f>ROUND(J16+J17+J18,0)</f>
        <v>58</v>
      </c>
    </row>
    <row r="20" spans="1:10" ht="16.5" customHeight="1">
      <c r="A20" s="676" t="s">
        <v>29</v>
      </c>
      <c r="B20" s="677"/>
      <c r="C20" s="678"/>
      <c r="D20" s="17" t="s">
        <v>38</v>
      </c>
      <c r="E20" s="10"/>
      <c r="F20" s="10"/>
      <c r="G20" s="10"/>
      <c r="H20" s="10"/>
      <c r="I20" s="11">
        <f>((E20*8)+(G20*4))/12</f>
        <v>0</v>
      </c>
      <c r="J20" s="11">
        <f>((F20*8)+(H20*4))/12</f>
        <v>0</v>
      </c>
    </row>
    <row r="21" spans="1:10" ht="19.5" customHeight="1">
      <c r="A21" s="676" t="s">
        <v>40</v>
      </c>
      <c r="B21" s="677"/>
      <c r="C21" s="678"/>
      <c r="D21" s="17" t="s">
        <v>39</v>
      </c>
      <c r="E21" s="10">
        <v>1</v>
      </c>
      <c r="F21" s="10">
        <v>14</v>
      </c>
      <c r="G21" s="10">
        <v>1</v>
      </c>
      <c r="H21" s="10">
        <v>14</v>
      </c>
      <c r="I21" s="11">
        <f>((E21*8)+(G21*4))/12</f>
        <v>1</v>
      </c>
      <c r="J21" s="11">
        <f>((F21*8)+(H21*4))/12</f>
        <v>14</v>
      </c>
    </row>
    <row r="22" spans="1:10" ht="18.75" customHeight="1">
      <c r="A22" s="679" t="s">
        <v>41</v>
      </c>
      <c r="B22" s="680"/>
      <c r="C22" s="681"/>
      <c r="D22" s="17" t="s">
        <v>42</v>
      </c>
      <c r="E22" s="635"/>
      <c r="F22" s="636"/>
      <c r="G22" s="635"/>
      <c r="H22" s="636"/>
      <c r="I22" s="682">
        <v>173</v>
      </c>
      <c r="J22" s="683"/>
    </row>
    <row r="23" spans="1:10" ht="12.75" customHeight="1">
      <c r="A23" s="97"/>
      <c r="B23" s="98"/>
      <c r="C23" s="98"/>
      <c r="D23" s="121"/>
      <c r="E23" s="95"/>
      <c r="F23" s="95"/>
      <c r="G23" s="95"/>
      <c r="H23" s="94"/>
      <c r="I23" s="93"/>
      <c r="J23" s="94"/>
    </row>
    <row r="24" spans="1:13" ht="17.25" customHeight="1">
      <c r="A24" s="684" t="s">
        <v>163</v>
      </c>
      <c r="B24" s="685"/>
      <c r="C24" s="685"/>
      <c r="D24" s="685"/>
      <c r="E24" s="685"/>
      <c r="F24" s="685"/>
      <c r="G24" s="685"/>
      <c r="H24" s="685"/>
      <c r="I24" s="685"/>
      <c r="J24" s="686"/>
      <c r="M24" s="56"/>
    </row>
    <row r="25" spans="1:10" ht="12.75">
      <c r="A25" s="669" t="s">
        <v>1</v>
      </c>
      <c r="B25" s="670"/>
      <c r="C25" s="670"/>
      <c r="D25" s="670"/>
      <c r="E25" s="670"/>
      <c r="F25" s="670"/>
      <c r="G25" s="671"/>
      <c r="H25" s="14" t="s">
        <v>6</v>
      </c>
      <c r="I25" s="672" t="s">
        <v>7</v>
      </c>
      <c r="J25" s="672"/>
    </row>
    <row r="26" spans="1:10" ht="12.75">
      <c r="A26" s="635">
        <v>1</v>
      </c>
      <c r="B26" s="645"/>
      <c r="C26" s="645"/>
      <c r="D26" s="645"/>
      <c r="E26" s="645"/>
      <c r="F26" s="645"/>
      <c r="G26" s="636"/>
      <c r="H26" s="8">
        <v>2</v>
      </c>
      <c r="I26" s="673">
        <v>3</v>
      </c>
      <c r="J26" s="673"/>
    </row>
    <row r="27" spans="1:10" ht="16.5" customHeight="1">
      <c r="A27" s="674" t="s">
        <v>47</v>
      </c>
      <c r="B27" s="674"/>
      <c r="C27" s="674"/>
      <c r="D27" s="674"/>
      <c r="E27" s="674"/>
      <c r="F27" s="674"/>
      <c r="G27" s="674"/>
      <c r="H27" s="16"/>
      <c r="I27" s="675"/>
      <c r="J27" s="675"/>
    </row>
    <row r="28" spans="1:17" ht="21.75" customHeight="1">
      <c r="A28" s="656" t="s">
        <v>8</v>
      </c>
      <c r="B28" s="656"/>
      <c r="C28" s="656"/>
      <c r="D28" s="656"/>
      <c r="E28" s="656"/>
      <c r="F28" s="656"/>
      <c r="G28" s="656"/>
      <c r="H28" s="9" t="s">
        <v>43</v>
      </c>
      <c r="I28" s="651">
        <f>I30/I29</f>
        <v>118959.14634146342</v>
      </c>
      <c r="J28" s="651"/>
      <c r="N28" s="664"/>
      <c r="O28" s="664"/>
      <c r="P28" s="664"/>
      <c r="Q28" s="664"/>
    </row>
    <row r="29" spans="1:10" ht="21" customHeight="1">
      <c r="A29" s="656" t="s">
        <v>48</v>
      </c>
      <c r="B29" s="656"/>
      <c r="C29" s="656"/>
      <c r="D29" s="656"/>
      <c r="E29" s="656"/>
      <c r="F29" s="656"/>
      <c r="G29" s="656"/>
      <c r="H29" s="9" t="s">
        <v>44</v>
      </c>
      <c r="I29" s="665">
        <v>82</v>
      </c>
      <c r="J29" s="665"/>
    </row>
    <row r="30" spans="1:10" ht="12.75" customHeight="1">
      <c r="A30" s="666" t="s">
        <v>45</v>
      </c>
      <c r="B30" s="667"/>
      <c r="C30" s="667"/>
      <c r="D30" s="667"/>
      <c r="E30" s="667"/>
      <c r="F30" s="667"/>
      <c r="G30" s="668"/>
      <c r="H30" s="9" t="s">
        <v>46</v>
      </c>
      <c r="I30" s="652">
        <f>'сумма по бюджетам'!G5+'сумма по бюджетам'!G7+'сумма по бюджетам'!G10+'сумма по бюджетам'!G11+'сумма по бюджетам'!G12+'сумма по бюджетам'!G13+'сумма по бюджетам'!G14+'сумма по бюджетам'!G23+'сумма по бюджетам'!G15+'сумма по бюджетам'!G16+'сумма по бюджетам'!G17</f>
        <v>9754650</v>
      </c>
      <c r="J30" s="652"/>
    </row>
    <row r="31" spans="1:10" ht="12.75">
      <c r="A31" s="19"/>
      <c r="B31" s="19"/>
      <c r="C31" s="19"/>
      <c r="D31" s="19"/>
      <c r="E31" s="19"/>
      <c r="F31" s="19"/>
      <c r="G31" s="19"/>
      <c r="H31" s="19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4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9.5" customHeight="1">
      <c r="A42" s="1"/>
      <c r="B42" s="479" t="s">
        <v>242</v>
      </c>
      <c r="C42" s="479"/>
      <c r="D42" s="479"/>
      <c r="E42" s="479"/>
      <c r="F42" s="479"/>
      <c r="G42" s="479"/>
      <c r="H42" s="479"/>
      <c r="I42" s="479"/>
      <c r="J42" s="479"/>
    </row>
    <row r="43" spans="1:10" ht="13.5" customHeight="1">
      <c r="A43" s="479" t="s">
        <v>243</v>
      </c>
      <c r="B43" s="479"/>
      <c r="C43" s="479"/>
      <c r="D43" s="479"/>
      <c r="E43" s="479"/>
      <c r="F43" s="479"/>
      <c r="G43" s="479"/>
      <c r="H43" s="479"/>
      <c r="I43" s="479"/>
      <c r="J43" s="479"/>
    </row>
    <row r="44" spans="1:10" ht="12.75">
      <c r="A44" s="539" t="s">
        <v>1</v>
      </c>
      <c r="B44" s="540"/>
      <c r="C44" s="540"/>
      <c r="D44" s="653"/>
      <c r="E44" s="490" t="s">
        <v>0</v>
      </c>
      <c r="F44" s="635" t="s">
        <v>86</v>
      </c>
      <c r="G44" s="645"/>
      <c r="H44" s="645"/>
      <c r="I44" s="645"/>
      <c r="J44" s="636"/>
    </row>
    <row r="45" spans="1:10" ht="20.25">
      <c r="A45" s="541"/>
      <c r="B45" s="542"/>
      <c r="C45" s="542"/>
      <c r="D45" s="654"/>
      <c r="E45" s="492"/>
      <c r="F45" s="26" t="s">
        <v>164</v>
      </c>
      <c r="G45" s="26" t="s">
        <v>26</v>
      </c>
      <c r="H45" s="26" t="s">
        <v>165</v>
      </c>
      <c r="I45" s="553" t="s">
        <v>166</v>
      </c>
      <c r="J45" s="553"/>
    </row>
    <row r="46" spans="1:10" ht="15" customHeight="1">
      <c r="A46" s="657">
        <v>1</v>
      </c>
      <c r="B46" s="658"/>
      <c r="C46" s="658"/>
      <c r="D46" s="659"/>
      <c r="E46" s="6">
        <v>2</v>
      </c>
      <c r="F46" s="6">
        <v>3</v>
      </c>
      <c r="G46" s="6">
        <v>4</v>
      </c>
      <c r="H46" s="6">
        <v>5</v>
      </c>
      <c r="I46" s="660">
        <v>6</v>
      </c>
      <c r="J46" s="660"/>
    </row>
    <row r="47" spans="1:10" ht="32.25" customHeight="1">
      <c r="A47" s="661" t="s">
        <v>544</v>
      </c>
      <c r="B47" s="662"/>
      <c r="C47" s="662"/>
      <c r="D47" s="663"/>
      <c r="E47" s="9" t="s">
        <v>192</v>
      </c>
      <c r="F47" s="122">
        <f>F49/G16</f>
        <v>1.5733333333333333</v>
      </c>
      <c r="G47" s="122">
        <f>G49/G17</f>
        <v>2.0425</v>
      </c>
      <c r="H47" s="8">
        <v>0</v>
      </c>
      <c r="I47" s="651">
        <f>I49/G19</f>
        <v>1.8414285714285714</v>
      </c>
      <c r="J47" s="651"/>
    </row>
    <row r="48" spans="1:10" ht="32.25" customHeight="1">
      <c r="A48" s="446" t="s">
        <v>244</v>
      </c>
      <c r="B48" s="447"/>
      <c r="C48" s="447"/>
      <c r="D48" s="448"/>
      <c r="E48" s="9" t="s">
        <v>193</v>
      </c>
      <c r="F48" s="48">
        <f>F50/F49/12</f>
        <v>11033.19279661017</v>
      </c>
      <c r="G48" s="48">
        <f>G50/G49/12</f>
        <v>11473.4394124847</v>
      </c>
      <c r="H48" s="8">
        <v>0</v>
      </c>
      <c r="I48" s="651">
        <f>I50/I49/12</f>
        <v>11312.231962761829</v>
      </c>
      <c r="J48" s="651"/>
    </row>
    <row r="49" spans="1:10" ht="33.75" customHeight="1">
      <c r="A49" s="446" t="s">
        <v>167</v>
      </c>
      <c r="B49" s="447"/>
      <c r="C49" s="447"/>
      <c r="D49" s="448"/>
      <c r="E49" s="9" t="s">
        <v>194</v>
      </c>
      <c r="F49" s="8">
        <v>4.72</v>
      </c>
      <c r="G49" s="8">
        <v>8.17</v>
      </c>
      <c r="H49" s="8">
        <v>0</v>
      </c>
      <c r="I49" s="651">
        <f>F49+G49</f>
        <v>12.89</v>
      </c>
      <c r="J49" s="651"/>
    </row>
    <row r="50" spans="1:10" ht="22.5" customHeight="1">
      <c r="A50" s="624" t="s">
        <v>168</v>
      </c>
      <c r="B50" s="625"/>
      <c r="C50" s="625"/>
      <c r="D50" s="626"/>
      <c r="E50" s="18" t="s">
        <v>195</v>
      </c>
      <c r="F50" s="46">
        <v>624920.04</v>
      </c>
      <c r="G50" s="46">
        <v>1124856</v>
      </c>
      <c r="H50" s="15">
        <v>0</v>
      </c>
      <c r="I50" s="652">
        <f>F50+G50+H50</f>
        <v>1749776.04</v>
      </c>
      <c r="J50" s="652"/>
    </row>
    <row r="51" spans="1:10" ht="12" customHeight="1">
      <c r="A51" s="637"/>
      <c r="B51" s="637"/>
      <c r="C51" s="637"/>
      <c r="D51" s="637"/>
      <c r="E51" s="637"/>
      <c r="F51" s="637"/>
      <c r="G51" s="637"/>
      <c r="H51" s="637"/>
      <c r="I51" s="637"/>
      <c r="J51" s="637"/>
    </row>
    <row r="52" spans="1:10" ht="12.75" customHeight="1">
      <c r="A52" s="499" t="s">
        <v>1</v>
      </c>
      <c r="B52" s="638"/>
      <c r="C52" s="639"/>
      <c r="D52" s="490" t="s">
        <v>0</v>
      </c>
      <c r="E52" s="635" t="s">
        <v>86</v>
      </c>
      <c r="F52" s="645"/>
      <c r="G52" s="645"/>
      <c r="H52" s="645"/>
      <c r="I52" s="645"/>
      <c r="J52" s="636"/>
    </row>
    <row r="53" spans="1:10" ht="18" customHeight="1">
      <c r="A53" s="640"/>
      <c r="B53" s="641"/>
      <c r="C53" s="642"/>
      <c r="D53" s="491"/>
      <c r="E53" s="646" t="s">
        <v>9</v>
      </c>
      <c r="F53" s="647"/>
      <c r="G53" s="648"/>
      <c r="H53" s="649" t="s">
        <v>49</v>
      </c>
      <c r="I53" s="499" t="s">
        <v>545</v>
      </c>
      <c r="J53" s="639"/>
    </row>
    <row r="54" spans="1:10" ht="45" customHeight="1">
      <c r="A54" s="500"/>
      <c r="B54" s="643"/>
      <c r="C54" s="644"/>
      <c r="D54" s="492"/>
      <c r="E54" s="6" t="s">
        <v>3</v>
      </c>
      <c r="F54" s="6" t="s">
        <v>4</v>
      </c>
      <c r="G54" s="6" t="s">
        <v>30</v>
      </c>
      <c r="H54" s="650"/>
      <c r="I54" s="500"/>
      <c r="J54" s="644"/>
    </row>
    <row r="55" spans="1:10" ht="11.25" customHeight="1">
      <c r="A55" s="632">
        <v>1</v>
      </c>
      <c r="B55" s="633"/>
      <c r="C55" s="634"/>
      <c r="D55" s="22">
        <v>2</v>
      </c>
      <c r="E55" s="8">
        <v>3</v>
      </c>
      <c r="F55" s="8">
        <v>4</v>
      </c>
      <c r="G55" s="8">
        <v>5</v>
      </c>
      <c r="H55" s="8">
        <v>6</v>
      </c>
      <c r="I55" s="635">
        <v>7</v>
      </c>
      <c r="J55" s="636"/>
    </row>
    <row r="56" spans="1:10" ht="16.5" customHeight="1">
      <c r="A56" s="446" t="s">
        <v>169</v>
      </c>
      <c r="B56" s="447"/>
      <c r="C56" s="448"/>
      <c r="D56" s="9" t="s">
        <v>196</v>
      </c>
      <c r="E56" s="8">
        <v>1</v>
      </c>
      <c r="F56" s="8">
        <v>1</v>
      </c>
      <c r="G56" s="23">
        <v>1</v>
      </c>
      <c r="H56" s="24">
        <f>I56/G56/12</f>
        <v>36865.11875</v>
      </c>
      <c r="I56" s="454">
        <f>(36455*9)+(36455*1.045*3)</f>
        <v>442381.425</v>
      </c>
      <c r="J56" s="454"/>
    </row>
    <row r="57" spans="1:10" ht="14.25" customHeight="1">
      <c r="A57" s="474" t="s">
        <v>170</v>
      </c>
      <c r="B57" s="474"/>
      <c r="C57" s="474"/>
      <c r="D57" s="9" t="s">
        <v>197</v>
      </c>
      <c r="E57" s="8">
        <v>0.4</v>
      </c>
      <c r="F57" s="8">
        <v>0.4</v>
      </c>
      <c r="G57" s="23">
        <f>((E57*8)+(F57*4))/12</f>
        <v>0.4000000000000001</v>
      </c>
      <c r="H57" s="24">
        <f>I57/G57/12</f>
        <v>25806.088749999995</v>
      </c>
      <c r="I57" s="454">
        <f>(10207.6*9)+(10207.6*1.045*3)</f>
        <v>123869.22600000001</v>
      </c>
      <c r="J57" s="454"/>
    </row>
    <row r="58" spans="1:10" ht="13.5" customHeight="1">
      <c r="A58" s="474" t="s">
        <v>171</v>
      </c>
      <c r="B58" s="474"/>
      <c r="C58" s="474"/>
      <c r="D58" s="9" t="s">
        <v>198</v>
      </c>
      <c r="E58" s="8">
        <v>2.29</v>
      </c>
      <c r="F58" s="8">
        <v>2.29</v>
      </c>
      <c r="G58" s="122">
        <f>((E58*8)+(F58*4))/12</f>
        <v>2.29</v>
      </c>
      <c r="H58" s="24">
        <v>26120.22</v>
      </c>
      <c r="I58" s="454">
        <v>310462.92</v>
      </c>
      <c r="J58" s="454"/>
    </row>
    <row r="59" spans="1:10" ht="30.75" customHeight="1">
      <c r="A59" s="446" t="s">
        <v>320</v>
      </c>
      <c r="B59" s="447"/>
      <c r="C59" s="448"/>
      <c r="D59" s="9" t="s">
        <v>199</v>
      </c>
      <c r="E59" s="8">
        <v>0.25</v>
      </c>
      <c r="F59" s="8">
        <v>0.25</v>
      </c>
      <c r="G59" s="122">
        <f>((E59*8)+(F59*4))/12</f>
        <v>0.25</v>
      </c>
      <c r="H59" s="24">
        <f>I59/G59/12</f>
        <v>14553.909999999998</v>
      </c>
      <c r="I59" s="454">
        <f>(3598*9)+(3598*1.045*3)</f>
        <v>43661.729999999996</v>
      </c>
      <c r="J59" s="454"/>
    </row>
    <row r="60" spans="1:10" ht="25.5" customHeight="1">
      <c r="A60" s="474" t="s">
        <v>172</v>
      </c>
      <c r="B60" s="474"/>
      <c r="C60" s="474"/>
      <c r="D60" s="9" t="s">
        <v>200</v>
      </c>
      <c r="E60" s="8">
        <v>1.39</v>
      </c>
      <c r="F60" s="8">
        <v>1.39</v>
      </c>
      <c r="G60" s="122">
        <f>((E60*8)+(F60*4))/12</f>
        <v>1.39</v>
      </c>
      <c r="H60" s="24">
        <f>I60/G60/12</f>
        <v>10850.712500000001</v>
      </c>
      <c r="I60" s="454">
        <f>(14914.7*9)+(14914.7*1.045*3)</f>
        <v>180989.88450000001</v>
      </c>
      <c r="J60" s="454"/>
    </row>
    <row r="61" spans="1:10" ht="53.25" customHeight="1">
      <c r="A61" s="631" t="s">
        <v>245</v>
      </c>
      <c r="B61" s="631"/>
      <c r="C61" s="631"/>
      <c r="D61" s="18" t="s">
        <v>201</v>
      </c>
      <c r="E61" s="49">
        <f>E56+E57+E58+E59+E60+I49</f>
        <v>18.22</v>
      </c>
      <c r="F61" s="49">
        <f>F56+F57+F58+F59+F60+I49</f>
        <v>18.22</v>
      </c>
      <c r="G61" s="69">
        <f>I49+G56+G57+G58+G59+G60</f>
        <v>18.220000000000002</v>
      </c>
      <c r="H61" s="123">
        <f>H56+H57+H58+H59+H60+(I50/12)</f>
        <v>260010.72</v>
      </c>
      <c r="I61" s="451">
        <f>I50+I56+I57+I58+I59+I60</f>
        <v>2851141.2254999997</v>
      </c>
      <c r="J61" s="451"/>
    </row>
    <row r="62" spans="1:10" ht="23.25" customHeight="1">
      <c r="A62" s="474" t="s">
        <v>208</v>
      </c>
      <c r="B62" s="474"/>
      <c r="C62" s="474"/>
      <c r="D62" s="9" t="s">
        <v>202</v>
      </c>
      <c r="E62" s="8"/>
      <c r="F62" s="8"/>
      <c r="G62" s="23"/>
      <c r="H62" s="20">
        <f>I62/12</f>
        <v>71648.18000000001</v>
      </c>
      <c r="I62" s="454">
        <v>859778.16</v>
      </c>
      <c r="J62" s="454"/>
    </row>
    <row r="63" spans="1:10" ht="15" customHeight="1">
      <c r="A63" s="474" t="s">
        <v>33</v>
      </c>
      <c r="B63" s="474"/>
      <c r="C63" s="474"/>
      <c r="D63" s="9" t="s">
        <v>203</v>
      </c>
      <c r="E63" s="8"/>
      <c r="F63" s="8"/>
      <c r="G63" s="23"/>
      <c r="H63" s="20">
        <f>I63/12</f>
        <v>17409.96</v>
      </c>
      <c r="I63" s="454">
        <v>208919.52</v>
      </c>
      <c r="J63" s="454"/>
    </row>
    <row r="64" spans="1:10" ht="22.5" customHeight="1">
      <c r="A64" s="446" t="s">
        <v>451</v>
      </c>
      <c r="B64" s="447"/>
      <c r="C64" s="448"/>
      <c r="D64" s="9" t="s">
        <v>204</v>
      </c>
      <c r="E64" s="8"/>
      <c r="F64" s="8"/>
      <c r="G64" s="23"/>
      <c r="H64" s="20">
        <f>I64/12</f>
        <v>174491.685</v>
      </c>
      <c r="I64" s="452">
        <v>2093900.22</v>
      </c>
      <c r="J64" s="453"/>
    </row>
    <row r="65" spans="1:10" ht="18.75" customHeight="1">
      <c r="A65" s="628" t="s">
        <v>246</v>
      </c>
      <c r="B65" s="629"/>
      <c r="C65" s="630"/>
      <c r="D65" s="18" t="s">
        <v>205</v>
      </c>
      <c r="E65" s="49"/>
      <c r="F65" s="49"/>
      <c r="G65" s="25"/>
      <c r="H65" s="21">
        <f>H61+H62+H63+H64</f>
        <v>523560.54500000004</v>
      </c>
      <c r="I65" s="449">
        <f>I61+I62+I63+I64</f>
        <v>6013739.1255</v>
      </c>
      <c r="J65" s="450"/>
    </row>
    <row r="66" spans="1:10" ht="15.75" customHeight="1">
      <c r="A66" s="446" t="s">
        <v>52</v>
      </c>
      <c r="B66" s="447"/>
      <c r="C66" s="448"/>
      <c r="D66" s="9" t="s">
        <v>206</v>
      </c>
      <c r="E66" s="49"/>
      <c r="F66" s="49"/>
      <c r="G66" s="69"/>
      <c r="H66" s="21"/>
      <c r="I66" s="449"/>
      <c r="J66" s="450"/>
    </row>
    <row r="67" spans="1:13" ht="15.75" customHeight="1">
      <c r="A67" s="446" t="s">
        <v>51</v>
      </c>
      <c r="B67" s="447"/>
      <c r="C67" s="448"/>
      <c r="D67" s="9" t="s">
        <v>207</v>
      </c>
      <c r="E67" s="15"/>
      <c r="F67" s="15"/>
      <c r="G67" s="25"/>
      <c r="H67" s="21">
        <f>I67/12</f>
        <v>75171.73906875</v>
      </c>
      <c r="I67" s="449">
        <f>(I65+I66)*15%</f>
        <v>902060.868825</v>
      </c>
      <c r="J67" s="450"/>
      <c r="M67" s="79"/>
    </row>
    <row r="68" spans="1:15" ht="21.75" customHeight="1">
      <c r="A68" s="624" t="s">
        <v>317</v>
      </c>
      <c r="B68" s="625"/>
      <c r="C68" s="626"/>
      <c r="D68" s="18" t="s">
        <v>62</v>
      </c>
      <c r="E68" s="69">
        <f>E61</f>
        <v>18.22</v>
      </c>
      <c r="F68" s="69">
        <f>F61</f>
        <v>18.22</v>
      </c>
      <c r="G68" s="69">
        <f>G61</f>
        <v>18.220000000000002</v>
      </c>
      <c r="H68" s="21">
        <f>I68/12</f>
        <v>576316.6670270833</v>
      </c>
      <c r="I68" s="449">
        <f>I66+I67+I65+0.01</f>
        <v>6915800.004325</v>
      </c>
      <c r="J68" s="450"/>
      <c r="M68" s="627"/>
      <c r="N68" s="627"/>
      <c r="O68" s="627"/>
    </row>
    <row r="69" spans="1:10" ht="35.25" customHeight="1">
      <c r="A69" s="446" t="s">
        <v>53</v>
      </c>
      <c r="B69" s="447"/>
      <c r="C69" s="448"/>
      <c r="D69" s="9" t="s">
        <v>63</v>
      </c>
      <c r="E69" s="10"/>
      <c r="F69" s="10"/>
      <c r="G69" s="10"/>
      <c r="H69" s="20"/>
      <c r="I69" s="454">
        <f>I79</f>
        <v>0</v>
      </c>
      <c r="J69" s="454"/>
    </row>
    <row r="70" spans="1:10" ht="33" customHeight="1">
      <c r="A70" s="614" t="s">
        <v>209</v>
      </c>
      <c r="B70" s="615"/>
      <c r="C70" s="616"/>
      <c r="D70" s="18" t="s">
        <v>64</v>
      </c>
      <c r="E70" s="69">
        <f>E68</f>
        <v>18.22</v>
      </c>
      <c r="F70" s="69">
        <f>F68</f>
        <v>18.22</v>
      </c>
      <c r="G70" s="69">
        <f>G68</f>
        <v>18.220000000000002</v>
      </c>
      <c r="H70" s="21">
        <f>H68+H69</f>
        <v>576316.6670270833</v>
      </c>
      <c r="I70" s="449">
        <f>I68+I69</f>
        <v>6915800.004325</v>
      </c>
      <c r="J70" s="450"/>
    </row>
    <row r="71" spans="1:10" ht="55.5" customHeight="1">
      <c r="A71" s="617" t="s">
        <v>366</v>
      </c>
      <c r="B71" s="618"/>
      <c r="C71" s="619"/>
      <c r="D71" s="18" t="s">
        <v>66</v>
      </c>
      <c r="E71" s="60"/>
      <c r="F71" s="60"/>
      <c r="G71" s="60"/>
      <c r="H71" s="64"/>
      <c r="I71" s="620">
        <v>2089000</v>
      </c>
      <c r="J71" s="620"/>
    </row>
    <row r="72" spans="1:10" ht="10.5" customHeight="1">
      <c r="A72" s="124"/>
      <c r="B72" s="124"/>
      <c r="C72" s="124"/>
      <c r="D72" s="125"/>
      <c r="E72" s="126"/>
      <c r="F72" s="126"/>
      <c r="G72" s="126"/>
      <c r="H72" s="127"/>
      <c r="I72" s="127"/>
      <c r="J72" s="127"/>
    </row>
    <row r="73" spans="1:11" ht="16.5" customHeight="1">
      <c r="A73" s="621" t="s">
        <v>173</v>
      </c>
      <c r="B73" s="621"/>
      <c r="C73" s="621"/>
      <c r="D73" s="621"/>
      <c r="E73" s="621"/>
      <c r="F73" s="621"/>
      <c r="G73" s="621"/>
      <c r="H73" s="621"/>
      <c r="I73" s="621"/>
      <c r="J73" s="621"/>
      <c r="K73" s="622"/>
    </row>
    <row r="74" spans="1:10" ht="22.5" customHeight="1">
      <c r="A74" s="623" t="s">
        <v>1</v>
      </c>
      <c r="B74" s="623"/>
      <c r="C74" s="623"/>
      <c r="D74" s="623" t="s">
        <v>0</v>
      </c>
      <c r="E74" s="623" t="s">
        <v>54</v>
      </c>
      <c r="F74" s="623"/>
      <c r="G74" s="623" t="s">
        <v>55</v>
      </c>
      <c r="H74" s="623"/>
      <c r="I74" s="623" t="s">
        <v>59</v>
      </c>
      <c r="J74" s="623"/>
    </row>
    <row r="75" spans="1:10" ht="21" customHeight="1">
      <c r="A75" s="623"/>
      <c r="B75" s="623"/>
      <c r="C75" s="623"/>
      <c r="D75" s="623"/>
      <c r="E75" s="6" t="s">
        <v>56</v>
      </c>
      <c r="F75" s="6" t="s">
        <v>57</v>
      </c>
      <c r="G75" s="6" t="s">
        <v>58</v>
      </c>
      <c r="H75" s="6" t="s">
        <v>174</v>
      </c>
      <c r="I75" s="623"/>
      <c r="J75" s="623"/>
    </row>
    <row r="76" spans="1:10" ht="11.25" customHeight="1">
      <c r="A76" s="596">
        <v>1</v>
      </c>
      <c r="B76" s="597"/>
      <c r="C76" s="598"/>
      <c r="D76" s="130" t="s">
        <v>60</v>
      </c>
      <c r="E76" s="129">
        <v>3</v>
      </c>
      <c r="F76" s="129">
        <v>4</v>
      </c>
      <c r="G76" s="129">
        <v>5</v>
      </c>
      <c r="H76" s="129">
        <v>6</v>
      </c>
      <c r="I76" s="596">
        <v>7</v>
      </c>
      <c r="J76" s="598"/>
    </row>
    <row r="77" spans="1:10" ht="11.25" customHeight="1">
      <c r="A77" s="604" t="s">
        <v>175</v>
      </c>
      <c r="B77" s="605"/>
      <c r="C77" s="606"/>
      <c r="D77" s="130" t="s">
        <v>84</v>
      </c>
      <c r="E77" s="131">
        <v>42</v>
      </c>
      <c r="F77" s="131"/>
      <c r="G77" s="131"/>
      <c r="H77" s="131"/>
      <c r="I77" s="607"/>
      <c r="J77" s="608"/>
    </row>
    <row r="78" spans="1:10" ht="11.25" customHeight="1">
      <c r="A78" s="604" t="s">
        <v>176</v>
      </c>
      <c r="B78" s="605"/>
      <c r="C78" s="606"/>
      <c r="D78" s="130" t="s">
        <v>85</v>
      </c>
      <c r="E78" s="131">
        <v>28</v>
      </c>
      <c r="F78" s="131"/>
      <c r="G78" s="131"/>
      <c r="H78" s="131"/>
      <c r="I78" s="607"/>
      <c r="J78" s="608"/>
    </row>
    <row r="79" spans="1:12" ht="11.25" customHeight="1">
      <c r="A79" s="609" t="s">
        <v>61</v>
      </c>
      <c r="B79" s="610"/>
      <c r="C79" s="611"/>
      <c r="D79" s="132" t="s">
        <v>177</v>
      </c>
      <c r="E79" s="133"/>
      <c r="F79" s="133"/>
      <c r="G79" s="133"/>
      <c r="H79" s="133"/>
      <c r="I79" s="612">
        <f>I77+I78</f>
        <v>0</v>
      </c>
      <c r="J79" s="613"/>
      <c r="L79" s="62"/>
    </row>
    <row r="80" spans="1:12" ht="13.5" customHeight="1">
      <c r="A80" s="545" t="s">
        <v>211</v>
      </c>
      <c r="B80" s="545"/>
      <c r="C80" s="545"/>
      <c r="D80" s="545"/>
      <c r="E80" s="545"/>
      <c r="F80" s="545"/>
      <c r="G80" s="545"/>
      <c r="H80" s="545"/>
      <c r="I80" s="545"/>
      <c r="J80" s="545"/>
      <c r="L80" s="62"/>
    </row>
    <row r="81" spans="1:10" ht="13.5" customHeight="1">
      <c r="A81" s="556" t="s">
        <v>212</v>
      </c>
      <c r="B81" s="556"/>
      <c r="C81" s="556"/>
      <c r="D81" s="556"/>
      <c r="E81" s="556"/>
      <c r="F81" s="556"/>
      <c r="G81" s="556"/>
      <c r="H81" s="556"/>
      <c r="I81" s="556"/>
      <c r="J81" s="556"/>
    </row>
    <row r="82" spans="1:13" ht="14.25" customHeight="1">
      <c r="A82" s="553" t="s">
        <v>12</v>
      </c>
      <c r="B82" s="553"/>
      <c r="C82" s="553"/>
      <c r="D82" s="553"/>
      <c r="E82" s="550" t="s">
        <v>11</v>
      </c>
      <c r="F82" s="551"/>
      <c r="G82" s="551"/>
      <c r="H82" s="552"/>
      <c r="I82" s="553" t="s">
        <v>10</v>
      </c>
      <c r="J82" s="553"/>
      <c r="L82" s="62"/>
      <c r="M82" s="62"/>
    </row>
    <row r="83" spans="1:10" ht="22.5" customHeight="1">
      <c r="A83" s="592" t="s">
        <v>178</v>
      </c>
      <c r="B83" s="592"/>
      <c r="C83" s="592"/>
      <c r="D83" s="592"/>
      <c r="E83" s="599"/>
      <c r="F83" s="600"/>
      <c r="G83" s="600"/>
      <c r="H83" s="601"/>
      <c r="I83" s="602"/>
      <c r="J83" s="603"/>
    </row>
    <row r="84" spans="1:11" ht="12.75">
      <c r="A84" s="547" t="s">
        <v>67</v>
      </c>
      <c r="B84" s="548"/>
      <c r="C84" s="548"/>
      <c r="D84" s="549"/>
      <c r="E84" s="593"/>
      <c r="F84" s="594"/>
      <c r="G84" s="594"/>
      <c r="H84" s="595"/>
      <c r="I84" s="554">
        <f>I83</f>
        <v>0</v>
      </c>
      <c r="J84" s="555"/>
      <c r="K84" s="62"/>
    </row>
    <row r="85" spans="1:11" ht="12.75">
      <c r="A85" s="168"/>
      <c r="B85" s="168"/>
      <c r="C85" s="168"/>
      <c r="D85" s="168"/>
      <c r="E85" s="150"/>
      <c r="F85" s="150"/>
      <c r="G85" s="150"/>
      <c r="H85" s="150"/>
      <c r="I85" s="151"/>
      <c r="J85" s="151"/>
      <c r="K85" s="62"/>
    </row>
    <row r="86" spans="1:11" ht="15">
      <c r="A86" s="128"/>
      <c r="B86" s="546" t="s">
        <v>247</v>
      </c>
      <c r="C86" s="546"/>
      <c r="D86" s="546"/>
      <c r="E86" s="546"/>
      <c r="F86" s="546"/>
      <c r="G86" s="546"/>
      <c r="H86" s="546"/>
      <c r="I86" s="546"/>
      <c r="J86" s="54"/>
      <c r="K86" s="62"/>
    </row>
    <row r="87" spans="1:18" ht="15.75" customHeight="1">
      <c r="A87" s="584" t="s">
        <v>321</v>
      </c>
      <c r="B87" s="584"/>
      <c r="C87" s="584"/>
      <c r="D87" s="584"/>
      <c r="E87" s="584"/>
      <c r="F87" s="584"/>
      <c r="G87" s="584"/>
      <c r="H87" s="584"/>
      <c r="I87" s="584"/>
      <c r="J87" s="584"/>
      <c r="M87" s="209"/>
      <c r="N87" s="209"/>
      <c r="O87" s="209"/>
      <c r="P87" s="209"/>
      <c r="Q87" s="209"/>
      <c r="R87" s="209"/>
    </row>
    <row r="88" spans="1:18" ht="15.7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M88" s="209"/>
      <c r="N88" s="209"/>
      <c r="O88" s="209"/>
      <c r="P88" s="209"/>
      <c r="Q88" s="209"/>
      <c r="R88" s="209"/>
    </row>
    <row r="89" spans="1:12" ht="15" customHeight="1">
      <c r="A89" s="585" t="s">
        <v>213</v>
      </c>
      <c r="B89" s="585"/>
      <c r="C89" s="585"/>
      <c r="D89" s="585"/>
      <c r="E89" s="585"/>
      <c r="F89" s="585"/>
      <c r="G89" s="585"/>
      <c r="H89" s="585"/>
      <c r="I89" s="585"/>
      <c r="J89" s="585"/>
      <c r="L89" s="62"/>
    </row>
    <row r="90" spans="1:20" ht="14.25" customHeight="1">
      <c r="A90" s="536"/>
      <c r="B90" s="536"/>
      <c r="C90" s="536"/>
      <c r="D90" s="536"/>
      <c r="E90" s="536"/>
      <c r="F90" s="536"/>
      <c r="G90" s="536"/>
      <c r="H90" s="536"/>
      <c r="I90" s="536"/>
      <c r="J90" s="249"/>
      <c r="M90" s="91"/>
      <c r="N90" s="218"/>
      <c r="O90" s="256"/>
      <c r="P90" s="256"/>
      <c r="Q90" s="211"/>
      <c r="R90" s="209"/>
      <c r="S90" s="209"/>
      <c r="T90" s="209"/>
    </row>
    <row r="91" spans="1:20" ht="14.25" customHeight="1">
      <c r="A91" s="537" t="s">
        <v>248</v>
      </c>
      <c r="B91" s="537"/>
      <c r="C91" s="537"/>
      <c r="D91" s="537"/>
      <c r="E91" s="537"/>
      <c r="F91" s="537"/>
      <c r="G91" s="134"/>
      <c r="H91" s="134"/>
      <c r="I91" s="134"/>
      <c r="J91" s="136"/>
      <c r="M91" s="209"/>
      <c r="N91" s="211"/>
      <c r="O91" s="211"/>
      <c r="P91" s="211"/>
      <c r="Q91" s="211"/>
      <c r="R91" s="209"/>
      <c r="S91" s="209"/>
      <c r="T91" s="209"/>
    </row>
    <row r="92" spans="1:20" ht="10.5" customHeight="1">
      <c r="A92" s="221"/>
      <c r="B92" s="221"/>
      <c r="C92" s="221"/>
      <c r="D92" s="221"/>
      <c r="E92" s="221"/>
      <c r="F92" s="221"/>
      <c r="G92" s="134"/>
      <c r="H92" s="134"/>
      <c r="I92" s="134"/>
      <c r="J92" s="136"/>
      <c r="M92" s="209"/>
      <c r="N92" s="211"/>
      <c r="O92" s="211"/>
      <c r="P92" s="211"/>
      <c r="Q92" s="211"/>
      <c r="R92" s="209"/>
      <c r="S92" s="209"/>
      <c r="T92" s="209"/>
    </row>
    <row r="93" spans="1:20" ht="14.25" customHeight="1">
      <c r="A93" s="585" t="s">
        <v>216</v>
      </c>
      <c r="B93" s="585"/>
      <c r="C93" s="585"/>
      <c r="D93" s="585"/>
      <c r="E93" s="585"/>
      <c r="F93" s="585"/>
      <c r="G93" s="585"/>
      <c r="H93" s="585"/>
      <c r="I93" s="585"/>
      <c r="J93" s="135"/>
      <c r="M93" s="209"/>
      <c r="N93" s="211"/>
      <c r="O93" s="211"/>
      <c r="P93" s="211"/>
      <c r="Q93" s="211"/>
      <c r="R93" s="209"/>
      <c r="S93" s="209"/>
      <c r="T93" s="209"/>
    </row>
    <row r="94" spans="1:20" ht="15" customHeight="1">
      <c r="A94" s="536" t="s">
        <v>420</v>
      </c>
      <c r="B94" s="536"/>
      <c r="C94" s="536"/>
      <c r="D94" s="536"/>
      <c r="E94" s="536"/>
      <c r="F94" s="536"/>
      <c r="G94" s="536"/>
      <c r="H94" s="536"/>
      <c r="I94" s="536"/>
      <c r="J94" s="342">
        <v>16600</v>
      </c>
      <c r="K94" s="62"/>
      <c r="L94" s="225"/>
      <c r="M94" s="91"/>
      <c r="N94" s="218"/>
      <c r="O94" s="218"/>
      <c r="P94" s="211"/>
      <c r="Q94" s="211"/>
      <c r="R94" s="209"/>
      <c r="S94" s="209"/>
      <c r="T94" s="209"/>
    </row>
    <row r="95" spans="1:20" ht="15" customHeight="1">
      <c r="A95" s="537" t="s">
        <v>249</v>
      </c>
      <c r="B95" s="537"/>
      <c r="C95" s="537"/>
      <c r="D95" s="537"/>
      <c r="E95" s="537"/>
      <c r="F95" s="537"/>
      <c r="G95" s="537"/>
      <c r="H95" s="134"/>
      <c r="I95" s="134"/>
      <c r="J95" s="343">
        <f>J94</f>
        <v>16600</v>
      </c>
      <c r="K95" s="62"/>
      <c r="L95" s="225"/>
      <c r="M95" s="209"/>
      <c r="N95" s="306"/>
      <c r="O95" s="211"/>
      <c r="P95" s="211"/>
      <c r="Q95" s="211"/>
      <c r="R95" s="209"/>
      <c r="S95" s="209"/>
      <c r="T95" s="209"/>
    </row>
    <row r="96" spans="1:20" ht="9" customHeight="1">
      <c r="A96" s="221"/>
      <c r="B96" s="221"/>
      <c r="C96" s="221"/>
      <c r="D96" s="221"/>
      <c r="E96" s="221"/>
      <c r="F96" s="221"/>
      <c r="G96" s="221"/>
      <c r="H96" s="134"/>
      <c r="I96" s="134"/>
      <c r="J96" s="136"/>
      <c r="K96" s="62"/>
      <c r="L96" s="225"/>
      <c r="M96" s="209"/>
      <c r="N96" s="306"/>
      <c r="O96" s="211"/>
      <c r="P96" s="211"/>
      <c r="Q96" s="211"/>
      <c r="R96" s="209"/>
      <c r="S96" s="209"/>
      <c r="T96" s="209"/>
    </row>
    <row r="97" spans="1:20" ht="15" customHeight="1">
      <c r="A97" s="585" t="s">
        <v>253</v>
      </c>
      <c r="B97" s="585"/>
      <c r="C97" s="585"/>
      <c r="D97" s="585"/>
      <c r="E97" s="585"/>
      <c r="F97" s="585"/>
      <c r="G97" s="585"/>
      <c r="H97" s="585"/>
      <c r="I97" s="585"/>
      <c r="J97" s="585"/>
      <c r="M97" s="209"/>
      <c r="N97" s="212"/>
      <c r="O97" s="209"/>
      <c r="P97" s="209"/>
      <c r="Q97" s="209"/>
      <c r="R97" s="209"/>
      <c r="S97" s="209"/>
      <c r="T97" s="209"/>
    </row>
    <row r="98" spans="1:20" ht="14.25" customHeight="1">
      <c r="A98" s="536" t="s">
        <v>410</v>
      </c>
      <c r="B98" s="536"/>
      <c r="C98" s="536"/>
      <c r="D98" s="536"/>
      <c r="E98" s="536"/>
      <c r="F98" s="536"/>
      <c r="G98" s="536"/>
      <c r="H98" s="536"/>
      <c r="I98" s="334"/>
      <c r="J98" s="135">
        <v>1200</v>
      </c>
      <c r="M98" s="91"/>
      <c r="N98" s="367"/>
      <c r="O98" s="91"/>
      <c r="P98" s="91"/>
      <c r="Q98" s="91"/>
      <c r="R98" s="91"/>
      <c r="S98" s="91"/>
      <c r="T98" s="209"/>
    </row>
    <row r="99" spans="1:20" ht="14.25" customHeight="1">
      <c r="A99" s="536" t="s">
        <v>422</v>
      </c>
      <c r="B99" s="536"/>
      <c r="C99" s="536"/>
      <c r="D99" s="536"/>
      <c r="E99" s="536"/>
      <c r="F99" s="536"/>
      <c r="G99" s="536"/>
      <c r="H99" s="536"/>
      <c r="I99" s="334"/>
      <c r="J99" s="135">
        <v>13200</v>
      </c>
      <c r="M99" s="91"/>
      <c r="N99" s="91"/>
      <c r="O99" s="91"/>
      <c r="P99" s="91"/>
      <c r="Q99" s="91"/>
      <c r="R99" s="91"/>
      <c r="S99" s="91"/>
      <c r="T99" s="209"/>
    </row>
    <row r="100" spans="1:20" ht="15" customHeight="1">
      <c r="A100" s="536" t="s">
        <v>421</v>
      </c>
      <c r="B100" s="536"/>
      <c r="C100" s="536"/>
      <c r="D100" s="536"/>
      <c r="E100" s="536"/>
      <c r="F100" s="536"/>
      <c r="G100" s="134"/>
      <c r="H100" s="134"/>
      <c r="I100" s="134"/>
      <c r="J100" s="135">
        <v>3400</v>
      </c>
      <c r="M100" s="91"/>
      <c r="N100" s="91"/>
      <c r="O100" s="91"/>
      <c r="P100" s="91"/>
      <c r="Q100" s="239"/>
      <c r="R100" s="91"/>
      <c r="S100" s="91"/>
      <c r="T100" s="209"/>
    </row>
    <row r="101" spans="1:20" ht="12" customHeight="1">
      <c r="A101" s="544" t="s">
        <v>251</v>
      </c>
      <c r="B101" s="544"/>
      <c r="C101" s="544"/>
      <c r="D101" s="544"/>
      <c r="E101" s="544"/>
      <c r="F101" s="544"/>
      <c r="G101" s="138"/>
      <c r="H101" s="138"/>
      <c r="I101" s="138"/>
      <c r="J101" s="341">
        <f>J98+J100+J99</f>
        <v>17800</v>
      </c>
      <c r="M101" s="209"/>
      <c r="N101" s="209"/>
      <c r="O101" s="209"/>
      <c r="P101" s="209"/>
      <c r="Q101" s="209"/>
      <c r="R101" s="209"/>
      <c r="S101" s="209"/>
      <c r="T101" s="209"/>
    </row>
    <row r="102" spans="1:20" ht="9.7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137"/>
      <c r="M102" s="209"/>
      <c r="N102" s="209"/>
      <c r="O102" s="209"/>
      <c r="P102" s="209"/>
      <c r="Q102" s="209"/>
      <c r="R102" s="209"/>
      <c r="S102" s="209"/>
      <c r="T102" s="209"/>
    </row>
    <row r="103" spans="1:20" ht="12.75">
      <c r="A103" s="539" t="s">
        <v>1</v>
      </c>
      <c r="B103" s="540"/>
      <c r="C103" s="540"/>
      <c r="D103" s="540"/>
      <c r="E103" s="540"/>
      <c r="F103" s="540"/>
      <c r="G103" s="543" t="s">
        <v>13</v>
      </c>
      <c r="H103" s="543"/>
      <c r="I103" s="543"/>
      <c r="J103" s="543"/>
      <c r="M103" s="209"/>
      <c r="N103" s="209"/>
      <c r="O103" s="209"/>
      <c r="P103" s="209"/>
      <c r="Q103" s="209"/>
      <c r="R103" s="209"/>
      <c r="S103" s="209"/>
      <c r="T103" s="209"/>
    </row>
    <row r="104" spans="1:20" ht="9" customHeight="1">
      <c r="A104" s="541"/>
      <c r="B104" s="542"/>
      <c r="C104" s="542"/>
      <c r="D104" s="542"/>
      <c r="E104" s="542"/>
      <c r="F104" s="542"/>
      <c r="G104" s="331" t="s">
        <v>383</v>
      </c>
      <c r="H104" s="34" t="s">
        <v>20</v>
      </c>
      <c r="I104" s="34" t="s">
        <v>179</v>
      </c>
      <c r="J104" s="34" t="s">
        <v>134</v>
      </c>
      <c r="M104" s="209"/>
      <c r="N104" s="209"/>
      <c r="O104" s="209"/>
      <c r="P104" s="209"/>
      <c r="Q104" s="209"/>
      <c r="R104" s="209"/>
      <c r="S104" s="209"/>
      <c r="T104" s="209"/>
    </row>
    <row r="105" spans="1:20" ht="12.75">
      <c r="A105" s="538" t="s">
        <v>254</v>
      </c>
      <c r="B105" s="538"/>
      <c r="C105" s="538"/>
      <c r="D105" s="538"/>
      <c r="E105" s="538"/>
      <c r="F105" s="538"/>
      <c r="G105" s="538"/>
      <c r="H105" s="139"/>
      <c r="I105" s="139"/>
      <c r="J105" s="140"/>
      <c r="M105" s="209"/>
      <c r="N105" s="209"/>
      <c r="O105" s="209"/>
      <c r="P105" s="209"/>
      <c r="Q105" s="209"/>
      <c r="R105" s="209"/>
      <c r="S105" s="209"/>
      <c r="T105" s="209"/>
    </row>
    <row r="106" spans="1:20" ht="11.25" customHeight="1">
      <c r="A106" s="443" t="s">
        <v>409</v>
      </c>
      <c r="B106" s="444"/>
      <c r="C106" s="444"/>
      <c r="D106" s="444"/>
      <c r="E106" s="444"/>
      <c r="F106" s="444"/>
      <c r="G106" s="332" t="s">
        <v>384</v>
      </c>
      <c r="H106" s="141">
        <v>189</v>
      </c>
      <c r="I106" s="142">
        <v>800</v>
      </c>
      <c r="J106" s="142">
        <v>151200</v>
      </c>
      <c r="M106" s="91"/>
      <c r="N106" s="91"/>
      <c r="O106" s="381"/>
      <c r="P106" s="91"/>
      <c r="Q106" s="209"/>
      <c r="R106" s="209"/>
      <c r="S106" s="209"/>
      <c r="T106" s="209"/>
    </row>
    <row r="107" spans="1:20" ht="13.5" customHeight="1" hidden="1">
      <c r="A107" s="443"/>
      <c r="B107" s="444"/>
      <c r="C107" s="444"/>
      <c r="D107" s="444"/>
      <c r="E107" s="444"/>
      <c r="F107" s="445"/>
      <c r="G107" s="332"/>
      <c r="H107" s="141"/>
      <c r="I107" s="142"/>
      <c r="J107" s="142"/>
      <c r="M107" s="91"/>
      <c r="N107" s="91"/>
      <c r="O107" s="243"/>
      <c r="P107" s="305"/>
      <c r="Q107" s="209"/>
      <c r="R107" s="209"/>
      <c r="S107" s="209"/>
      <c r="T107" s="209"/>
    </row>
    <row r="108" spans="1:20" ht="13.5" customHeight="1" hidden="1">
      <c r="A108" s="443"/>
      <c r="B108" s="444"/>
      <c r="C108" s="444"/>
      <c r="D108" s="444"/>
      <c r="E108" s="444"/>
      <c r="F108" s="445"/>
      <c r="G108" s="332"/>
      <c r="H108" s="141"/>
      <c r="I108" s="142"/>
      <c r="J108" s="142"/>
      <c r="M108" s="91"/>
      <c r="N108" s="91"/>
      <c r="O108" s="381"/>
      <c r="P108" s="392"/>
      <c r="Q108" s="305"/>
      <c r="R108" s="209"/>
      <c r="S108" s="209"/>
      <c r="T108" s="209"/>
    </row>
    <row r="109" spans="1:20" ht="13.5" customHeight="1">
      <c r="A109" s="443" t="s">
        <v>470</v>
      </c>
      <c r="B109" s="444"/>
      <c r="C109" s="444"/>
      <c r="D109" s="444"/>
      <c r="E109" s="444"/>
      <c r="F109" s="445"/>
      <c r="G109" s="332" t="s">
        <v>384</v>
      </c>
      <c r="H109" s="141">
        <v>30</v>
      </c>
      <c r="I109" s="142">
        <f>J109/H109</f>
        <v>580</v>
      </c>
      <c r="J109" s="142">
        <v>17400</v>
      </c>
      <c r="M109" s="91"/>
      <c r="N109" s="362"/>
      <c r="O109" s="243"/>
      <c r="P109" s="305"/>
      <c r="Q109" s="209"/>
      <c r="R109" s="209"/>
      <c r="S109" s="209"/>
      <c r="T109" s="209"/>
    </row>
    <row r="110" spans="1:20" ht="12.75" customHeight="1">
      <c r="A110" s="563" t="s">
        <v>252</v>
      </c>
      <c r="B110" s="564"/>
      <c r="C110" s="564"/>
      <c r="D110" s="564"/>
      <c r="E110" s="564"/>
      <c r="F110" s="564"/>
      <c r="G110" s="565"/>
      <c r="H110" s="141"/>
      <c r="I110" s="142"/>
      <c r="J110" s="143">
        <f>J106+J107+J108+J109</f>
        <v>168600</v>
      </c>
      <c r="L110" s="79"/>
      <c r="M110" s="209"/>
      <c r="N110" s="209"/>
      <c r="O110" s="209"/>
      <c r="P110" s="209"/>
      <c r="Q110" s="209"/>
      <c r="R110" s="209"/>
      <c r="S110" s="209"/>
      <c r="T110" s="209"/>
    </row>
    <row r="111" spans="1:20" ht="12.75" customHeight="1">
      <c r="A111" s="561" t="s">
        <v>225</v>
      </c>
      <c r="B111" s="561"/>
      <c r="C111" s="561"/>
      <c r="D111" s="561"/>
      <c r="E111" s="561"/>
      <c r="F111" s="561"/>
      <c r="G111" s="561"/>
      <c r="H111" s="561"/>
      <c r="I111" s="562"/>
      <c r="J111" s="34"/>
      <c r="L111" s="262"/>
      <c r="M111" s="209"/>
      <c r="N111" s="209"/>
      <c r="O111" s="209"/>
      <c r="P111" s="209"/>
      <c r="Q111" s="209"/>
      <c r="R111" s="209"/>
      <c r="S111" s="209"/>
      <c r="T111" s="209"/>
    </row>
    <row r="112" spans="1:20" ht="12.75" customHeight="1">
      <c r="A112" s="443"/>
      <c r="B112" s="444"/>
      <c r="C112" s="444"/>
      <c r="D112" s="444"/>
      <c r="E112" s="444"/>
      <c r="F112" s="444"/>
      <c r="G112" s="445"/>
      <c r="H112" s="154"/>
      <c r="I112" s="265"/>
      <c r="J112" s="266"/>
      <c r="L112" s="225"/>
      <c r="M112" s="209"/>
      <c r="N112" s="281"/>
      <c r="O112" s="209"/>
      <c r="P112" s="209"/>
      <c r="Q112" s="209"/>
      <c r="R112" s="209"/>
      <c r="S112" s="209"/>
      <c r="T112" s="209"/>
    </row>
    <row r="113" spans="1:20" ht="12.75" customHeight="1">
      <c r="A113" s="588" t="s">
        <v>255</v>
      </c>
      <c r="B113" s="589"/>
      <c r="C113" s="589"/>
      <c r="D113" s="589"/>
      <c r="E113" s="589"/>
      <c r="F113" s="589"/>
      <c r="G113" s="590"/>
      <c r="H113" s="141"/>
      <c r="I113" s="142"/>
      <c r="J113" s="143"/>
      <c r="M113" s="209"/>
      <c r="N113" s="209"/>
      <c r="O113" s="209"/>
      <c r="P113" s="209"/>
      <c r="Q113" s="209"/>
      <c r="R113" s="209"/>
      <c r="S113" s="209"/>
      <c r="T113" s="209"/>
    </row>
    <row r="114" spans="1:20" ht="13.5" customHeight="1">
      <c r="A114" s="443" t="s">
        <v>408</v>
      </c>
      <c r="B114" s="444"/>
      <c r="C114" s="444"/>
      <c r="D114" s="444"/>
      <c r="E114" s="444"/>
      <c r="F114" s="444"/>
      <c r="G114" s="332" t="s">
        <v>384</v>
      </c>
      <c r="H114" s="141">
        <v>35</v>
      </c>
      <c r="I114" s="142">
        <f>J114/H114</f>
        <v>585.7142857142857</v>
      </c>
      <c r="J114" s="142">
        <v>20500</v>
      </c>
      <c r="M114" s="333"/>
      <c r="N114" s="473"/>
      <c r="O114" s="209"/>
      <c r="P114" s="91"/>
      <c r="Q114" s="209"/>
      <c r="R114" s="209"/>
      <c r="S114" s="209"/>
      <c r="T114" s="209"/>
    </row>
    <row r="115" spans="1:20" ht="13.5" customHeight="1" hidden="1">
      <c r="A115" s="443"/>
      <c r="B115" s="444"/>
      <c r="C115" s="444"/>
      <c r="D115" s="444"/>
      <c r="E115" s="444"/>
      <c r="F115" s="444"/>
      <c r="G115" s="332"/>
      <c r="H115" s="141"/>
      <c r="I115" s="142"/>
      <c r="J115" s="142"/>
      <c r="M115" s="335"/>
      <c r="N115" s="473"/>
      <c r="O115" s="209"/>
      <c r="P115" s="209"/>
      <c r="Q115" s="209"/>
      <c r="R115" s="209"/>
      <c r="S115" s="209"/>
      <c r="T115" s="209"/>
    </row>
    <row r="116" spans="1:20" ht="13.5" customHeight="1" hidden="1">
      <c r="A116" s="443"/>
      <c r="B116" s="444"/>
      <c r="C116" s="444"/>
      <c r="D116" s="444"/>
      <c r="E116" s="444"/>
      <c r="F116" s="444"/>
      <c r="G116" s="332"/>
      <c r="H116" s="141"/>
      <c r="I116" s="142"/>
      <c r="J116" s="142"/>
      <c r="M116" s="91"/>
      <c r="N116" s="362"/>
      <c r="O116" s="209"/>
      <c r="P116" s="209"/>
      <c r="Q116" s="209"/>
      <c r="R116" s="209"/>
      <c r="S116" s="209"/>
      <c r="T116" s="209"/>
    </row>
    <row r="117" spans="1:20" ht="14.25" customHeight="1">
      <c r="A117" s="533" t="s">
        <v>290</v>
      </c>
      <c r="B117" s="534"/>
      <c r="C117" s="534"/>
      <c r="D117" s="534"/>
      <c r="E117" s="534"/>
      <c r="F117" s="534"/>
      <c r="G117" s="535"/>
      <c r="H117" s="141"/>
      <c r="I117" s="142"/>
      <c r="J117" s="143">
        <f>J116+J114+J115</f>
        <v>20500</v>
      </c>
      <c r="M117" s="209"/>
      <c r="N117" s="209"/>
      <c r="O117" s="209"/>
      <c r="P117" s="209"/>
      <c r="Q117" s="209"/>
      <c r="R117" s="209"/>
      <c r="S117" s="209"/>
      <c r="T117" s="209"/>
    </row>
    <row r="118" spans="1:20" ht="14.25" customHeight="1">
      <c r="A118" s="222"/>
      <c r="B118" s="223"/>
      <c r="C118" s="223"/>
      <c r="D118" s="223"/>
      <c r="E118" s="223"/>
      <c r="F118" s="223"/>
      <c r="G118" s="224"/>
      <c r="H118" s="141"/>
      <c r="I118" s="142"/>
      <c r="J118" s="143"/>
      <c r="M118" s="209"/>
      <c r="N118" s="209"/>
      <c r="O118" s="209"/>
      <c r="P118" s="209"/>
      <c r="Q118" s="209"/>
      <c r="R118" s="209"/>
      <c r="S118" s="209"/>
      <c r="T118" s="209"/>
    </row>
    <row r="119" spans="1:20" ht="22.5" customHeight="1">
      <c r="A119" s="699" t="s">
        <v>289</v>
      </c>
      <c r="B119" s="700"/>
      <c r="C119" s="700"/>
      <c r="D119" s="700"/>
      <c r="E119" s="700"/>
      <c r="F119" s="700"/>
      <c r="G119" s="701"/>
      <c r="H119" s="141"/>
      <c r="I119" s="142"/>
      <c r="J119" s="143"/>
      <c r="M119" s="209"/>
      <c r="N119" s="209"/>
      <c r="O119" s="209"/>
      <c r="P119" s="209"/>
      <c r="Q119" s="209"/>
      <c r="R119" s="209"/>
      <c r="S119" s="209"/>
      <c r="T119" s="209"/>
    </row>
    <row r="120" spans="1:20" ht="10.5" customHeight="1">
      <c r="A120" s="712" t="s">
        <v>423</v>
      </c>
      <c r="B120" s="713"/>
      <c r="C120" s="713"/>
      <c r="D120" s="713"/>
      <c r="E120" s="713"/>
      <c r="F120" s="714"/>
      <c r="G120" s="332" t="s">
        <v>384</v>
      </c>
      <c r="H120" s="141">
        <v>5</v>
      </c>
      <c r="I120" s="142">
        <v>400</v>
      </c>
      <c r="J120" s="142">
        <v>2000</v>
      </c>
      <c r="M120" s="228"/>
      <c r="N120" s="91"/>
      <c r="O120" s="305"/>
      <c r="P120" s="209"/>
      <c r="Q120" s="209"/>
      <c r="R120" s="209"/>
      <c r="S120" s="209"/>
      <c r="T120" s="209"/>
    </row>
    <row r="121" spans="1:20" ht="21.75" customHeight="1">
      <c r="A121" s="533" t="s">
        <v>322</v>
      </c>
      <c r="B121" s="534"/>
      <c r="C121" s="534"/>
      <c r="D121" s="534"/>
      <c r="E121" s="534"/>
      <c r="F121" s="534"/>
      <c r="G121" s="535"/>
      <c r="H121" s="141"/>
      <c r="I121" s="142"/>
      <c r="J121" s="143">
        <f>J120</f>
        <v>2000</v>
      </c>
      <c r="M121" s="91"/>
      <c r="N121" s="91"/>
      <c r="O121" s="209"/>
      <c r="P121" s="209"/>
      <c r="Q121" s="209"/>
      <c r="R121" s="209"/>
      <c r="S121" s="209"/>
      <c r="T121" s="209"/>
    </row>
    <row r="122" spans="1:20" ht="12.75" customHeight="1">
      <c r="A122" s="703" t="s">
        <v>118</v>
      </c>
      <c r="B122" s="703"/>
      <c r="C122" s="703"/>
      <c r="D122" s="703"/>
      <c r="E122" s="703"/>
      <c r="F122" s="703"/>
      <c r="G122" s="703"/>
      <c r="H122" s="145"/>
      <c r="I122" s="66"/>
      <c r="J122" s="146">
        <f>J110+J117+J101+J121+J91+J95+J112</f>
        <v>225500</v>
      </c>
      <c r="M122" s="239"/>
      <c r="N122" s="239"/>
      <c r="O122" s="209"/>
      <c r="P122" s="264"/>
      <c r="Q122" s="209"/>
      <c r="R122" s="209"/>
      <c r="S122" s="209"/>
      <c r="T122" s="209"/>
    </row>
    <row r="123" spans="1:20" ht="9.75" customHeight="1">
      <c r="A123" s="144"/>
      <c r="B123" s="144"/>
      <c r="C123" s="144"/>
      <c r="D123" s="144"/>
      <c r="E123" s="144"/>
      <c r="F123" s="144"/>
      <c r="G123" s="144"/>
      <c r="H123" s="145"/>
      <c r="I123" s="66"/>
      <c r="J123" s="146"/>
      <c r="M123" s="209"/>
      <c r="N123" s="209"/>
      <c r="O123" s="209"/>
      <c r="P123" s="209"/>
      <c r="Q123" s="209"/>
      <c r="R123" s="209"/>
      <c r="S123" s="209"/>
      <c r="T123" s="209"/>
    </row>
    <row r="124" spans="1:20" ht="17.25" customHeight="1">
      <c r="A124" s="479" t="s">
        <v>256</v>
      </c>
      <c r="B124" s="479"/>
      <c r="C124" s="479"/>
      <c r="D124" s="479"/>
      <c r="E124" s="479"/>
      <c r="F124" s="479"/>
      <c r="G124" s="479"/>
      <c r="H124" s="479"/>
      <c r="I124" s="479"/>
      <c r="J124" s="479"/>
      <c r="M124" s="209"/>
      <c r="N124" s="209"/>
      <c r="O124" s="209"/>
      <c r="P124" s="209"/>
      <c r="Q124" s="209"/>
      <c r="R124" s="209"/>
      <c r="S124" s="209"/>
      <c r="T124" s="209"/>
    </row>
    <row r="125" spans="1:20" ht="16.5" customHeight="1">
      <c r="A125" s="572" t="s">
        <v>257</v>
      </c>
      <c r="B125" s="572"/>
      <c r="C125" s="572"/>
      <c r="D125" s="572"/>
      <c r="E125" s="572"/>
      <c r="F125" s="572"/>
      <c r="G125" s="572"/>
      <c r="H125" s="572"/>
      <c r="I125" s="572"/>
      <c r="J125" s="572"/>
      <c r="M125" s="209"/>
      <c r="N125" s="209"/>
      <c r="O125" s="209"/>
      <c r="P125" s="209"/>
      <c r="Q125" s="209"/>
      <c r="R125" s="209"/>
      <c r="S125" s="209"/>
      <c r="T125" s="209"/>
    </row>
    <row r="126" spans="1:20" ht="14.25" customHeight="1">
      <c r="A126" s="655" t="s">
        <v>258</v>
      </c>
      <c r="B126" s="655"/>
      <c r="C126" s="655"/>
      <c r="D126" s="655"/>
      <c r="E126" s="655"/>
      <c r="F126" s="655"/>
      <c r="G126" s="655"/>
      <c r="H126" s="655"/>
      <c r="I126" s="169"/>
      <c r="J126" s="169"/>
      <c r="M126" s="209"/>
      <c r="N126" s="209"/>
      <c r="O126" s="209"/>
      <c r="P126" s="209"/>
      <c r="Q126" s="209"/>
      <c r="R126" s="209"/>
      <c r="S126" s="209"/>
      <c r="T126" s="209"/>
    </row>
    <row r="127" spans="1:20" ht="14.25" customHeight="1">
      <c r="A127" s="344"/>
      <c r="B127" s="344"/>
      <c r="C127" s="344"/>
      <c r="D127" s="344"/>
      <c r="E127" s="344"/>
      <c r="F127" s="344"/>
      <c r="G127" s="344"/>
      <c r="H127" s="344"/>
      <c r="I127" s="169"/>
      <c r="J127" s="169"/>
      <c r="M127" s="209"/>
      <c r="N127" s="209"/>
      <c r="O127" s="209"/>
      <c r="P127" s="209"/>
      <c r="Q127" s="209"/>
      <c r="R127" s="209"/>
      <c r="S127" s="209"/>
      <c r="T127" s="209"/>
    </row>
    <row r="128" spans="1:20" ht="14.25" customHeight="1">
      <c r="A128" s="715" t="s">
        <v>1</v>
      </c>
      <c r="B128" s="716"/>
      <c r="C128" s="716"/>
      <c r="D128" s="717"/>
      <c r="E128" s="706" t="s">
        <v>13</v>
      </c>
      <c r="F128" s="706"/>
      <c r="G128" s="706"/>
      <c r="H128" s="706"/>
      <c r="I128" s="706"/>
      <c r="J128" s="706"/>
      <c r="M128" s="209"/>
      <c r="N128" s="209"/>
      <c r="O128" s="209"/>
      <c r="P128" s="209"/>
      <c r="Q128" s="209"/>
      <c r="R128" s="209"/>
      <c r="S128" s="209"/>
      <c r="T128" s="209"/>
    </row>
    <row r="129" spans="1:10" ht="39" customHeight="1">
      <c r="A129" s="718"/>
      <c r="B129" s="719"/>
      <c r="C129" s="719"/>
      <c r="D129" s="720"/>
      <c r="E129" s="706" t="s">
        <v>180</v>
      </c>
      <c r="F129" s="706"/>
      <c r="G129" s="148" t="s">
        <v>181</v>
      </c>
      <c r="H129" s="148" t="s">
        <v>182</v>
      </c>
      <c r="I129" s="724" t="s">
        <v>134</v>
      </c>
      <c r="J129" s="724"/>
    </row>
    <row r="130" spans="1:10" ht="15.75" customHeight="1">
      <c r="A130" s="591" t="s">
        <v>424</v>
      </c>
      <c r="B130" s="591"/>
      <c r="C130" s="591"/>
      <c r="D130" s="591"/>
      <c r="E130" s="516"/>
      <c r="F130" s="517"/>
      <c r="G130" s="345"/>
      <c r="H130" s="346"/>
      <c r="I130" s="586"/>
      <c r="J130" s="587"/>
    </row>
    <row r="131" spans="1:10" ht="32.25" customHeight="1">
      <c r="A131" s="530" t="s">
        <v>425</v>
      </c>
      <c r="B131" s="531"/>
      <c r="C131" s="531"/>
      <c r="D131" s="532"/>
      <c r="E131" s="521">
        <v>4</v>
      </c>
      <c r="F131" s="522"/>
      <c r="G131" s="244">
        <v>143</v>
      </c>
      <c r="H131" s="284">
        <v>108</v>
      </c>
      <c r="I131" s="558">
        <f>E131*G131*H131</f>
        <v>61776</v>
      </c>
      <c r="J131" s="559"/>
    </row>
    <row r="132" spans="1:10" ht="30.75" customHeight="1">
      <c r="A132" s="530" t="s">
        <v>426</v>
      </c>
      <c r="B132" s="531"/>
      <c r="C132" s="531"/>
      <c r="D132" s="532"/>
      <c r="E132" s="521">
        <v>17</v>
      </c>
      <c r="F132" s="522"/>
      <c r="G132" s="244">
        <v>143</v>
      </c>
      <c r="H132" s="284">
        <v>90</v>
      </c>
      <c r="I132" s="558">
        <f>E132*G132*H132</f>
        <v>218790</v>
      </c>
      <c r="J132" s="559"/>
    </row>
    <row r="133" spans="1:10" ht="39" customHeight="1">
      <c r="A133" s="520" t="s">
        <v>427</v>
      </c>
      <c r="B133" s="520"/>
      <c r="C133" s="520"/>
      <c r="D133" s="520"/>
      <c r="E133" s="521">
        <v>4</v>
      </c>
      <c r="F133" s="522"/>
      <c r="G133" s="244">
        <v>143</v>
      </c>
      <c r="H133" s="284">
        <v>216</v>
      </c>
      <c r="I133" s="558">
        <f>E133*G133*H133-118</f>
        <v>123434</v>
      </c>
      <c r="J133" s="559"/>
    </row>
    <row r="134" spans="1:10" ht="12.75">
      <c r="A134" s="721" t="s">
        <v>160</v>
      </c>
      <c r="B134" s="722"/>
      <c r="C134" s="722"/>
      <c r="D134" s="723"/>
      <c r="E134" s="710">
        <f>E130+E131+E132+E133</f>
        <v>25</v>
      </c>
      <c r="F134" s="711"/>
      <c r="G134" s="245"/>
      <c r="H134" s="246" t="s">
        <v>140</v>
      </c>
      <c r="I134" s="507">
        <f>I130++I131+I132+I133</f>
        <v>404000</v>
      </c>
      <c r="J134" s="508"/>
    </row>
    <row r="135" spans="1:10" ht="15" customHeight="1">
      <c r="A135" s="503" t="s">
        <v>546</v>
      </c>
      <c r="B135" s="504"/>
      <c r="C135" s="504"/>
      <c r="D135" s="505"/>
      <c r="E135" s="557"/>
      <c r="F135" s="557"/>
      <c r="G135" s="339"/>
      <c r="H135" s="35"/>
      <c r="I135" s="558">
        <v>0</v>
      </c>
      <c r="J135" s="559"/>
    </row>
    <row r="136" spans="1:10" ht="12.75">
      <c r="A136" s="725" t="s">
        <v>118</v>
      </c>
      <c r="B136" s="726"/>
      <c r="C136" s="726"/>
      <c r="D136" s="727"/>
      <c r="E136" s="521" t="s">
        <v>140</v>
      </c>
      <c r="F136" s="522"/>
      <c r="G136" s="244" t="s">
        <v>140</v>
      </c>
      <c r="H136" s="244" t="s">
        <v>140</v>
      </c>
      <c r="I136" s="728">
        <f>I134+I135</f>
        <v>404000</v>
      </c>
      <c r="J136" s="729"/>
    </row>
    <row r="137" spans="1:10" ht="15">
      <c r="A137" s="344"/>
      <c r="B137" s="344"/>
      <c r="C137" s="344"/>
      <c r="D137" s="344"/>
      <c r="E137" s="344"/>
      <c r="F137" s="344"/>
      <c r="G137" s="344"/>
      <c r="H137" s="344"/>
      <c r="I137" s="169"/>
      <c r="J137" s="169"/>
    </row>
    <row r="138" spans="1:10" ht="12.75">
      <c r="A138" s="149"/>
      <c r="B138" s="149"/>
      <c r="C138" s="149"/>
      <c r="D138" s="149"/>
      <c r="E138" s="150"/>
      <c r="F138" s="150"/>
      <c r="G138" s="150"/>
      <c r="H138" s="150"/>
      <c r="I138" s="151"/>
      <c r="J138" s="151"/>
    </row>
    <row r="139" spans="1:10" ht="30" customHeight="1">
      <c r="A139" s="571" t="s">
        <v>345</v>
      </c>
      <c r="B139" s="571"/>
      <c r="C139" s="571"/>
      <c r="D139" s="571"/>
      <c r="E139" s="571"/>
      <c r="F139" s="571"/>
      <c r="G139" s="571"/>
      <c r="H139" s="571"/>
      <c r="I139" s="571"/>
      <c r="J139" s="571"/>
    </row>
    <row r="140" spans="1:10" ht="15">
      <c r="A140" s="577" t="s">
        <v>346</v>
      </c>
      <c r="B140" s="577"/>
      <c r="C140" s="577"/>
      <c r="D140" s="577"/>
      <c r="E140" s="577"/>
      <c r="F140" s="577"/>
      <c r="G140" s="577"/>
      <c r="H140" s="577"/>
      <c r="I140" s="169"/>
      <c r="J140" s="169"/>
    </row>
    <row r="141" spans="1:10" ht="12.75">
      <c r="A141" s="578" t="s">
        <v>1</v>
      </c>
      <c r="B141" s="579"/>
      <c r="C141" s="579"/>
      <c r="D141" s="580"/>
      <c r="E141" s="707" t="s">
        <v>13</v>
      </c>
      <c r="F141" s="707"/>
      <c r="G141" s="707"/>
      <c r="H141" s="707"/>
      <c r="I141" s="707"/>
      <c r="J141" s="707"/>
    </row>
    <row r="142" spans="1:10" ht="26.25">
      <c r="A142" s="581"/>
      <c r="B142" s="582"/>
      <c r="C142" s="582"/>
      <c r="D142" s="583"/>
      <c r="E142" s="708" t="s">
        <v>180</v>
      </c>
      <c r="F142" s="708"/>
      <c r="G142" s="147" t="s">
        <v>181</v>
      </c>
      <c r="H142" s="148" t="s">
        <v>182</v>
      </c>
      <c r="I142" s="709" t="s">
        <v>134</v>
      </c>
      <c r="J142" s="709"/>
    </row>
    <row r="143" spans="1:10" ht="12.75">
      <c r="A143" s="503" t="s">
        <v>164</v>
      </c>
      <c r="B143" s="504"/>
      <c r="C143" s="504"/>
      <c r="D143" s="505"/>
      <c r="E143" s="521"/>
      <c r="F143" s="522"/>
      <c r="G143" s="244"/>
      <c r="H143" s="284"/>
      <c r="I143" s="558"/>
      <c r="J143" s="559"/>
    </row>
    <row r="144" spans="1:10" ht="37.5" customHeight="1">
      <c r="A144" s="520" t="s">
        <v>417</v>
      </c>
      <c r="B144" s="520"/>
      <c r="C144" s="520"/>
      <c r="D144" s="520"/>
      <c r="E144" s="521"/>
      <c r="F144" s="522"/>
      <c r="G144" s="244"/>
      <c r="H144" s="284"/>
      <c r="I144" s="558"/>
      <c r="J144" s="559"/>
    </row>
    <row r="145" spans="1:10" ht="26.25" customHeight="1">
      <c r="A145" s="530" t="s">
        <v>183</v>
      </c>
      <c r="B145" s="531"/>
      <c r="C145" s="531"/>
      <c r="D145" s="532"/>
      <c r="E145" s="521"/>
      <c r="F145" s="522"/>
      <c r="G145" s="244"/>
      <c r="H145" s="284"/>
      <c r="I145" s="558"/>
      <c r="J145" s="559"/>
    </row>
    <row r="146" spans="1:10" ht="27" customHeight="1">
      <c r="A146" s="530" t="s">
        <v>184</v>
      </c>
      <c r="B146" s="531"/>
      <c r="C146" s="531"/>
      <c r="D146" s="532"/>
      <c r="E146" s="521"/>
      <c r="F146" s="522"/>
      <c r="G146" s="244"/>
      <c r="H146" s="284"/>
      <c r="I146" s="558"/>
      <c r="J146" s="559"/>
    </row>
    <row r="147" spans="1:10" ht="40.5" customHeight="1">
      <c r="A147" s="520" t="s">
        <v>185</v>
      </c>
      <c r="B147" s="520"/>
      <c r="C147" s="520"/>
      <c r="D147" s="520"/>
      <c r="E147" s="521"/>
      <c r="F147" s="522"/>
      <c r="G147" s="244"/>
      <c r="H147" s="284"/>
      <c r="I147" s="558"/>
      <c r="J147" s="559"/>
    </row>
    <row r="148" spans="1:10" ht="41.25" customHeight="1">
      <c r="A148" s="520" t="s">
        <v>186</v>
      </c>
      <c r="B148" s="520"/>
      <c r="C148" s="520"/>
      <c r="D148" s="520"/>
      <c r="E148" s="521"/>
      <c r="F148" s="522"/>
      <c r="G148" s="244"/>
      <c r="H148" s="284"/>
      <c r="I148" s="558"/>
      <c r="J148" s="559"/>
    </row>
    <row r="149" spans="1:10" ht="12.75">
      <c r="A149" s="523" t="s">
        <v>160</v>
      </c>
      <c r="B149" s="524"/>
      <c r="C149" s="524"/>
      <c r="D149" s="525"/>
      <c r="E149" s="710">
        <f>E143+E144+E145+E146+E147+E148</f>
        <v>0</v>
      </c>
      <c r="F149" s="711"/>
      <c r="G149" s="245"/>
      <c r="H149" s="246" t="s">
        <v>140</v>
      </c>
      <c r="I149" s="528">
        <f>I143+I144+I145+I146+I147+I148</f>
        <v>0</v>
      </c>
      <c r="J149" s="529"/>
    </row>
    <row r="150" spans="1:10" ht="12.75">
      <c r="A150" s="503" t="s">
        <v>546</v>
      </c>
      <c r="B150" s="504"/>
      <c r="C150" s="504"/>
      <c r="D150" s="505"/>
      <c r="E150" s="297"/>
      <c r="F150" s="298"/>
      <c r="G150" s="245"/>
      <c r="H150" s="246"/>
      <c r="I150" s="558"/>
      <c r="J150" s="559"/>
    </row>
    <row r="151" spans="1:10" ht="12.75">
      <c r="A151" s="509" t="s">
        <v>347</v>
      </c>
      <c r="B151" s="510"/>
      <c r="C151" s="510"/>
      <c r="D151" s="511"/>
      <c r="E151" s="521" t="s">
        <v>140</v>
      </c>
      <c r="F151" s="522"/>
      <c r="G151" s="244" t="s">
        <v>140</v>
      </c>
      <c r="H151" s="244" t="s">
        <v>140</v>
      </c>
      <c r="I151" s="514">
        <f>I149+I150</f>
        <v>0</v>
      </c>
      <c r="J151" s="515"/>
    </row>
    <row r="152" spans="1:10" ht="12.75">
      <c r="A152" s="149"/>
      <c r="B152" s="149"/>
      <c r="C152" s="149"/>
      <c r="D152" s="149"/>
      <c r="E152" s="150"/>
      <c r="F152" s="150"/>
      <c r="G152" s="150"/>
      <c r="H152" s="150"/>
      <c r="I152" s="151"/>
      <c r="J152" s="151"/>
    </row>
    <row r="153" spans="1:10" ht="15">
      <c r="A153" s="171"/>
      <c r="B153" s="479" t="s">
        <v>363</v>
      </c>
      <c r="C153" s="479"/>
      <c r="D153" s="479"/>
      <c r="E153" s="479"/>
      <c r="F153" s="479"/>
      <c r="G153" s="479"/>
      <c r="H153" s="479"/>
      <c r="I153" s="479"/>
      <c r="J153" s="267"/>
    </row>
    <row r="154" spans="1:10" ht="15">
      <c r="A154" s="572" t="s">
        <v>349</v>
      </c>
      <c r="B154" s="572"/>
      <c r="C154" s="572"/>
      <c r="D154" s="572"/>
      <c r="E154" s="572"/>
      <c r="F154" s="572"/>
      <c r="G154" s="572"/>
      <c r="H154" s="572"/>
      <c r="I154" s="572"/>
      <c r="J154" s="572"/>
    </row>
    <row r="155" spans="1:10" ht="12.75">
      <c r="A155" s="573" t="s">
        <v>350</v>
      </c>
      <c r="B155" s="573"/>
      <c r="C155" s="573"/>
      <c r="D155" s="573"/>
      <c r="E155" s="573"/>
      <c r="F155" s="573"/>
      <c r="G155" s="573"/>
      <c r="H155" s="573"/>
      <c r="I155" s="573"/>
      <c r="J155" s="573"/>
    </row>
    <row r="156" spans="1:10" ht="12.75">
      <c r="A156" s="730" t="s">
        <v>1</v>
      </c>
      <c r="B156" s="731"/>
      <c r="C156" s="731"/>
      <c r="D156" s="732"/>
      <c r="E156" s="736" t="s">
        <v>13</v>
      </c>
      <c r="F156" s="736"/>
      <c r="G156" s="736"/>
      <c r="H156" s="736"/>
      <c r="I156" s="736"/>
      <c r="J156" s="736"/>
    </row>
    <row r="157" spans="1:10" ht="45">
      <c r="A157" s="733"/>
      <c r="B157" s="734"/>
      <c r="C157" s="734"/>
      <c r="D157" s="735"/>
      <c r="E157" s="736" t="s">
        <v>180</v>
      </c>
      <c r="F157" s="736"/>
      <c r="G157" s="338" t="s">
        <v>181</v>
      </c>
      <c r="H157" s="348" t="s">
        <v>351</v>
      </c>
      <c r="I157" s="737" t="s">
        <v>134</v>
      </c>
      <c r="J157" s="737"/>
    </row>
    <row r="158" spans="1:10" ht="12.75">
      <c r="A158" s="574" t="s">
        <v>428</v>
      </c>
      <c r="B158" s="575"/>
      <c r="C158" s="575"/>
      <c r="D158" s="576"/>
      <c r="E158" s="516">
        <v>24</v>
      </c>
      <c r="F158" s="517"/>
      <c r="G158" s="345"/>
      <c r="H158" s="349">
        <v>75</v>
      </c>
      <c r="I158" s="518">
        <f>E158*G158*H158</f>
        <v>0</v>
      </c>
      <c r="J158" s="519"/>
    </row>
    <row r="159" spans="1:10" ht="31.5" customHeight="1">
      <c r="A159" s="520" t="s">
        <v>462</v>
      </c>
      <c r="B159" s="520"/>
      <c r="C159" s="520"/>
      <c r="D159" s="520"/>
      <c r="E159" s="521">
        <v>4</v>
      </c>
      <c r="F159" s="522"/>
      <c r="G159" s="244"/>
      <c r="H159" s="35">
        <v>75</v>
      </c>
      <c r="I159" s="507">
        <f>E159*G159*H159</f>
        <v>0</v>
      </c>
      <c r="J159" s="508"/>
    </row>
    <row r="160" spans="1:10" ht="12.75">
      <c r="A160" s="523" t="s">
        <v>160</v>
      </c>
      <c r="B160" s="524"/>
      <c r="C160" s="524"/>
      <c r="D160" s="525"/>
      <c r="E160" s="526">
        <f>E158+E159</f>
        <v>28</v>
      </c>
      <c r="F160" s="527"/>
      <c r="G160" s="268"/>
      <c r="H160" s="269" t="s">
        <v>140</v>
      </c>
      <c r="I160" s="528">
        <f>I158+I159</f>
        <v>0</v>
      </c>
      <c r="J160" s="529"/>
    </row>
    <row r="161" spans="1:10" ht="12.75">
      <c r="A161" s="503"/>
      <c r="B161" s="504"/>
      <c r="C161" s="504"/>
      <c r="D161" s="505"/>
      <c r="E161" s="506"/>
      <c r="F161" s="506"/>
      <c r="G161" s="245"/>
      <c r="H161" s="60"/>
      <c r="I161" s="507"/>
      <c r="J161" s="508"/>
    </row>
    <row r="162" spans="1:10" ht="12.75">
      <c r="A162" s="509" t="s">
        <v>118</v>
      </c>
      <c r="B162" s="510"/>
      <c r="C162" s="510"/>
      <c r="D162" s="511"/>
      <c r="E162" s="512" t="s">
        <v>140</v>
      </c>
      <c r="F162" s="513"/>
      <c r="G162" s="269" t="s">
        <v>140</v>
      </c>
      <c r="H162" s="269" t="s">
        <v>140</v>
      </c>
      <c r="I162" s="514">
        <f>I160+I161</f>
        <v>0</v>
      </c>
      <c r="J162" s="515"/>
    </row>
    <row r="163" spans="1:10" ht="12.75">
      <c r="A163" s="347"/>
      <c r="B163" s="347"/>
      <c r="C163" s="347"/>
      <c r="D163" s="347"/>
      <c r="E163" s="347"/>
      <c r="F163" s="347"/>
      <c r="G163" s="347"/>
      <c r="H163" s="347"/>
      <c r="I163" s="347"/>
      <c r="J163" s="347"/>
    </row>
    <row r="164" spans="1:10" ht="15">
      <c r="A164" s="171"/>
      <c r="B164" s="479" t="s">
        <v>461</v>
      </c>
      <c r="C164" s="479"/>
      <c r="D164" s="479"/>
      <c r="E164" s="479"/>
      <c r="F164" s="479"/>
      <c r="G164" s="479"/>
      <c r="H164" s="479"/>
      <c r="I164" s="479"/>
      <c r="J164" s="267"/>
    </row>
    <row r="165" spans="1:10" ht="15">
      <c r="A165" s="171"/>
      <c r="B165" s="171"/>
      <c r="C165" s="480" t="s">
        <v>352</v>
      </c>
      <c r="D165" s="480"/>
      <c r="E165" s="480"/>
      <c r="F165" s="480"/>
      <c r="G165" s="480"/>
      <c r="H165" s="480"/>
      <c r="I165" s="480"/>
      <c r="J165" s="267"/>
    </row>
    <row r="166" spans="1:10" ht="12.75">
      <c r="A166" s="481" t="s">
        <v>353</v>
      </c>
      <c r="B166" s="482"/>
      <c r="C166" s="482"/>
      <c r="D166" s="483"/>
      <c r="E166" s="490" t="s">
        <v>354</v>
      </c>
      <c r="F166" s="493" t="s">
        <v>20</v>
      </c>
      <c r="G166" s="494"/>
      <c r="H166" s="494"/>
      <c r="I166" s="495"/>
      <c r="J166" s="496" t="s">
        <v>10</v>
      </c>
    </row>
    <row r="167" spans="1:10" ht="12.75">
      <c r="A167" s="484"/>
      <c r="B167" s="485"/>
      <c r="C167" s="485"/>
      <c r="D167" s="486"/>
      <c r="E167" s="491"/>
      <c r="F167" s="499" t="s">
        <v>355</v>
      </c>
      <c r="G167" s="493" t="s">
        <v>356</v>
      </c>
      <c r="H167" s="495"/>
      <c r="I167" s="501" t="s">
        <v>357</v>
      </c>
      <c r="J167" s="497"/>
    </row>
    <row r="168" spans="1:10" ht="30.75">
      <c r="A168" s="487"/>
      <c r="B168" s="488"/>
      <c r="C168" s="488"/>
      <c r="D168" s="489"/>
      <c r="E168" s="492"/>
      <c r="F168" s="500"/>
      <c r="G168" s="26" t="s">
        <v>358</v>
      </c>
      <c r="H168" s="263" t="s">
        <v>359</v>
      </c>
      <c r="I168" s="502"/>
      <c r="J168" s="498"/>
    </row>
    <row r="169" spans="1:10" ht="27" customHeight="1">
      <c r="A169" s="474" t="s">
        <v>360</v>
      </c>
      <c r="B169" s="474"/>
      <c r="C169" s="474"/>
      <c r="D169" s="446"/>
      <c r="E169" s="270" t="s">
        <v>361</v>
      </c>
      <c r="F169" s="270" t="s">
        <v>547</v>
      </c>
      <c r="G169" s="271" t="s">
        <v>548</v>
      </c>
      <c r="H169" s="272" t="s">
        <v>60</v>
      </c>
      <c r="I169" s="273">
        <f>J169/E169/F169</f>
        <v>0</v>
      </c>
      <c r="J169" s="261">
        <f>J171/1.15</f>
        <v>0</v>
      </c>
    </row>
    <row r="170" spans="1:10" ht="16.5" customHeight="1">
      <c r="A170" s="446" t="s">
        <v>51</v>
      </c>
      <c r="B170" s="447"/>
      <c r="C170" s="447"/>
      <c r="D170" s="447"/>
      <c r="E170" s="261"/>
      <c r="F170" s="261"/>
      <c r="G170" s="261"/>
      <c r="H170" s="260"/>
      <c r="I170" s="259"/>
      <c r="J170" s="261">
        <f>J169*15%</f>
        <v>0</v>
      </c>
    </row>
    <row r="171" spans="1:10" ht="24" customHeight="1">
      <c r="A171" s="475" t="s">
        <v>272</v>
      </c>
      <c r="B171" s="476"/>
      <c r="C171" s="476"/>
      <c r="D171" s="476"/>
      <c r="E171" s="274"/>
      <c r="F171" s="274"/>
      <c r="G171" s="274"/>
      <c r="H171" s="258"/>
      <c r="I171" s="257"/>
      <c r="J171" s="274"/>
    </row>
    <row r="172" spans="1:10" ht="33.75" customHeight="1">
      <c r="A172" s="477" t="s">
        <v>273</v>
      </c>
      <c r="B172" s="478"/>
      <c r="C172" s="478"/>
      <c r="D172" s="478"/>
      <c r="E172" s="275"/>
      <c r="F172" s="275"/>
      <c r="G172" s="275"/>
      <c r="H172" s="276"/>
      <c r="I172" s="277"/>
      <c r="J172" s="278"/>
    </row>
    <row r="173" spans="1:10" ht="12.75">
      <c r="A173" s="570"/>
      <c r="B173" s="570"/>
      <c r="C173" s="570"/>
      <c r="D173" s="570"/>
      <c r="E173" s="570"/>
      <c r="F173" s="570"/>
      <c r="G173" s="570"/>
      <c r="H173" s="570"/>
      <c r="I173" s="570"/>
      <c r="J173" s="570"/>
    </row>
    <row r="174" spans="1:10" ht="13.5">
      <c r="A174" s="455" t="s">
        <v>463</v>
      </c>
      <c r="B174" s="455"/>
      <c r="C174" s="455"/>
      <c r="D174" s="455"/>
      <c r="E174" s="455"/>
      <c r="F174" s="455"/>
      <c r="G174" s="455"/>
      <c r="H174" s="455"/>
      <c r="I174" s="455"/>
      <c r="J174" s="455"/>
    </row>
    <row r="175" spans="1:10" ht="13.5">
      <c r="A175" s="1"/>
      <c r="B175" s="455" t="s">
        <v>464</v>
      </c>
      <c r="C175" s="455"/>
      <c r="D175" s="455"/>
      <c r="E175" s="455"/>
      <c r="F175" s="455"/>
      <c r="G175" s="455"/>
      <c r="H175" s="455"/>
      <c r="I175" s="455"/>
      <c r="J175" s="455"/>
    </row>
    <row r="176" spans="1:10" ht="13.5">
      <c r="A176" s="1"/>
      <c r="B176" s="137"/>
      <c r="C176" s="137"/>
      <c r="D176" s="137"/>
      <c r="E176" s="137"/>
      <c r="F176" s="137"/>
      <c r="G176" s="137"/>
      <c r="H176" s="137"/>
      <c r="I176" s="137"/>
      <c r="J176" s="137"/>
    </row>
    <row r="177" spans="1:10" ht="12.75">
      <c r="A177" s="456" t="s">
        <v>1</v>
      </c>
      <c r="B177" s="457"/>
      <c r="C177" s="457"/>
      <c r="D177" s="458"/>
      <c r="E177" s="465" t="s">
        <v>86</v>
      </c>
      <c r="F177" s="466"/>
      <c r="G177" s="466"/>
      <c r="H177" s="466"/>
      <c r="I177" s="466"/>
      <c r="J177" s="467"/>
    </row>
    <row r="178" spans="1:10" ht="12.75">
      <c r="A178" s="459"/>
      <c r="B178" s="460"/>
      <c r="C178" s="460"/>
      <c r="D178" s="461"/>
      <c r="E178" s="468" t="s">
        <v>9</v>
      </c>
      <c r="F178" s="469"/>
      <c r="G178" s="470"/>
      <c r="H178" s="471" t="s">
        <v>49</v>
      </c>
      <c r="I178" s="456" t="s">
        <v>50</v>
      </c>
      <c r="J178" s="458"/>
    </row>
    <row r="179" spans="1:10" ht="24.75" customHeight="1">
      <c r="A179" s="462"/>
      <c r="B179" s="463"/>
      <c r="C179" s="463"/>
      <c r="D179" s="464"/>
      <c r="E179" s="6" t="s">
        <v>3</v>
      </c>
      <c r="F179" s="6" t="s">
        <v>4</v>
      </c>
      <c r="G179" s="6" t="s">
        <v>30</v>
      </c>
      <c r="H179" s="472"/>
      <c r="I179" s="462"/>
      <c r="J179" s="464"/>
    </row>
    <row r="180" spans="1:10" ht="32.25" customHeight="1">
      <c r="A180" s="446" t="s">
        <v>465</v>
      </c>
      <c r="B180" s="447"/>
      <c r="C180" s="447"/>
      <c r="D180" s="448"/>
      <c r="E180" s="122">
        <v>0.5</v>
      </c>
      <c r="F180" s="8">
        <v>0.5</v>
      </c>
      <c r="G180" s="122">
        <f>((E180*8)+(F180*4))/12</f>
        <v>0.5</v>
      </c>
      <c r="H180" s="24"/>
      <c r="I180" s="454">
        <f>H180*12</f>
        <v>0</v>
      </c>
      <c r="J180" s="454"/>
    </row>
    <row r="181" spans="1:10" ht="24.75" customHeight="1">
      <c r="A181" s="446" t="s">
        <v>208</v>
      </c>
      <c r="B181" s="447"/>
      <c r="C181" s="447"/>
      <c r="D181" s="448"/>
      <c r="E181" s="122"/>
      <c r="F181" s="8"/>
      <c r="G181" s="122"/>
      <c r="H181" s="24"/>
      <c r="I181" s="452">
        <f>H181*12</f>
        <v>0</v>
      </c>
      <c r="J181" s="453"/>
    </row>
    <row r="182" spans="1:10" ht="12.75">
      <c r="A182" s="446" t="s">
        <v>466</v>
      </c>
      <c r="B182" s="447"/>
      <c r="C182" s="447"/>
      <c r="D182" s="448"/>
      <c r="E182" s="122"/>
      <c r="F182" s="8"/>
      <c r="G182" s="122"/>
      <c r="H182" s="24"/>
      <c r="I182" s="452">
        <f>H182*12</f>
        <v>0</v>
      </c>
      <c r="J182" s="453"/>
    </row>
    <row r="183" spans="1:10" ht="12.75">
      <c r="A183" s="446" t="s">
        <v>61</v>
      </c>
      <c r="B183" s="447"/>
      <c r="C183" s="447"/>
      <c r="D183" s="448"/>
      <c r="E183" s="122"/>
      <c r="F183" s="8"/>
      <c r="G183" s="122"/>
      <c r="H183" s="24">
        <f>H180+H181+H182</f>
        <v>0</v>
      </c>
      <c r="I183" s="452">
        <f>I180+I181+I182</f>
        <v>0</v>
      </c>
      <c r="J183" s="453"/>
    </row>
    <row r="184" spans="1:10" ht="12.75">
      <c r="A184" s="446" t="s">
        <v>549</v>
      </c>
      <c r="B184" s="447"/>
      <c r="C184" s="447"/>
      <c r="D184" s="448"/>
      <c r="E184" s="122"/>
      <c r="F184" s="8"/>
      <c r="G184" s="122"/>
      <c r="H184" s="24"/>
      <c r="I184" s="452">
        <f>H184*12</f>
        <v>0</v>
      </c>
      <c r="J184" s="453"/>
    </row>
    <row r="185" spans="1:10" ht="12.75">
      <c r="A185" s="446" t="s">
        <v>51</v>
      </c>
      <c r="B185" s="447"/>
      <c r="C185" s="447"/>
      <c r="D185" s="448"/>
      <c r="E185" s="8"/>
      <c r="F185" s="8"/>
      <c r="G185" s="122"/>
      <c r="H185" s="24">
        <f>I185/12</f>
        <v>0</v>
      </c>
      <c r="I185" s="454">
        <f>I184*15%</f>
        <v>0</v>
      </c>
      <c r="J185" s="454"/>
    </row>
    <row r="186" spans="1:10" ht="21.75" customHeight="1">
      <c r="A186" s="446" t="s">
        <v>209</v>
      </c>
      <c r="B186" s="447"/>
      <c r="C186" s="447"/>
      <c r="D186" s="448"/>
      <c r="E186" s="8"/>
      <c r="F186" s="8"/>
      <c r="G186" s="122"/>
      <c r="H186" s="24"/>
      <c r="I186" s="449">
        <f>I184+I185</f>
        <v>0</v>
      </c>
      <c r="J186" s="450"/>
    </row>
    <row r="187" spans="1:10" ht="23.25" customHeight="1">
      <c r="A187" s="446" t="s">
        <v>467</v>
      </c>
      <c r="B187" s="447"/>
      <c r="C187" s="447"/>
      <c r="D187" s="448"/>
      <c r="E187" s="8"/>
      <c r="F187" s="8"/>
      <c r="G187" s="122"/>
      <c r="H187" s="24"/>
      <c r="I187" s="451"/>
      <c r="J187" s="451"/>
    </row>
    <row r="188" spans="1:10" ht="12.75">
      <c r="A188" s="19"/>
      <c r="B188" s="19"/>
      <c r="C188" s="171"/>
      <c r="D188" s="19"/>
      <c r="E188" s="19"/>
      <c r="F188" s="19"/>
      <c r="G188" s="19"/>
      <c r="H188" s="19"/>
      <c r="I188" s="248"/>
      <c r="J188" s="247"/>
    </row>
    <row r="189" spans="1:10" ht="13.5">
      <c r="A189" s="455" t="s">
        <v>430</v>
      </c>
      <c r="B189" s="455"/>
      <c r="C189" s="455"/>
      <c r="D189" s="455"/>
      <c r="E189" s="455"/>
      <c r="F189" s="455"/>
      <c r="G189" s="455"/>
      <c r="H189" s="455"/>
      <c r="I189" s="455"/>
      <c r="J189" s="455"/>
    </row>
    <row r="190" spans="1:9" ht="15">
      <c r="A190" s="1"/>
      <c r="B190" s="1"/>
      <c r="C190" s="167" t="s">
        <v>431</v>
      </c>
      <c r="D190" s="1"/>
      <c r="E190" s="1"/>
      <c r="F190" s="1"/>
      <c r="G190" s="1"/>
      <c r="H190" s="1"/>
      <c r="I190" s="53"/>
    </row>
    <row r="191" spans="1:10" ht="15">
      <c r="A191" s="350" t="s">
        <v>254</v>
      </c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39" t="s">
        <v>1</v>
      </c>
      <c r="B192" s="540"/>
      <c r="C192" s="540"/>
      <c r="D192" s="540"/>
      <c r="E192" s="540"/>
      <c r="F192" s="540"/>
      <c r="G192" s="543" t="s">
        <v>13</v>
      </c>
      <c r="H192" s="543"/>
      <c r="I192" s="543"/>
      <c r="J192" s="543"/>
    </row>
    <row r="193" spans="1:10" ht="12.75">
      <c r="A193" s="541"/>
      <c r="B193" s="542"/>
      <c r="C193" s="542"/>
      <c r="D193" s="542"/>
      <c r="E193" s="542"/>
      <c r="F193" s="542"/>
      <c r="G193" s="188" t="s">
        <v>389</v>
      </c>
      <c r="H193" s="34" t="s">
        <v>20</v>
      </c>
      <c r="I193" s="34" t="s">
        <v>179</v>
      </c>
      <c r="J193" s="34" t="s">
        <v>134</v>
      </c>
    </row>
    <row r="194" spans="1:10" ht="12.75">
      <c r="A194" s="440" t="s">
        <v>449</v>
      </c>
      <c r="B194" s="441"/>
      <c r="C194" s="441"/>
      <c r="D194" s="441"/>
      <c r="E194" s="441"/>
      <c r="F194" s="442"/>
      <c r="G194" s="370" t="s">
        <v>384</v>
      </c>
      <c r="H194" s="118">
        <v>2</v>
      </c>
      <c r="I194" s="389" t="s">
        <v>550</v>
      </c>
      <c r="J194" s="401">
        <v>8884.26</v>
      </c>
    </row>
    <row r="195" spans="1:10" ht="12.75">
      <c r="A195" s="440" t="s">
        <v>551</v>
      </c>
      <c r="B195" s="441"/>
      <c r="C195" s="441"/>
      <c r="D195" s="441"/>
      <c r="E195" s="441"/>
      <c r="F195" s="442"/>
      <c r="G195" s="370" t="s">
        <v>384</v>
      </c>
      <c r="H195" s="118">
        <v>1</v>
      </c>
      <c r="I195" s="389" t="s">
        <v>552</v>
      </c>
      <c r="J195" s="401">
        <v>67215.26</v>
      </c>
    </row>
    <row r="196" spans="1:10" ht="12.75">
      <c r="A196" s="704" t="s">
        <v>553</v>
      </c>
      <c r="B196" s="705"/>
      <c r="C196" s="705"/>
      <c r="D196" s="705"/>
      <c r="E196" s="705"/>
      <c r="F196" s="705"/>
      <c r="G196" s="118" t="s">
        <v>384</v>
      </c>
      <c r="H196" s="118">
        <v>4</v>
      </c>
      <c r="I196" s="389" t="s">
        <v>554</v>
      </c>
      <c r="J196" s="403">
        <v>2333.24</v>
      </c>
    </row>
    <row r="197" spans="1:10" ht="12.75">
      <c r="A197" s="440" t="s">
        <v>555</v>
      </c>
      <c r="B197" s="441"/>
      <c r="C197" s="441"/>
      <c r="D197" s="441"/>
      <c r="E197" s="441"/>
      <c r="F197" s="442"/>
      <c r="G197" s="118" t="s">
        <v>384</v>
      </c>
      <c r="H197" s="118">
        <v>2</v>
      </c>
      <c r="I197" s="402" t="s">
        <v>556</v>
      </c>
      <c r="J197" s="403">
        <v>41917.24</v>
      </c>
    </row>
    <row r="198" spans="1:10" ht="12.75">
      <c r="A198" s="563" t="s">
        <v>432</v>
      </c>
      <c r="B198" s="564"/>
      <c r="C198" s="564"/>
      <c r="D198" s="564"/>
      <c r="E198" s="564"/>
      <c r="F198" s="564"/>
      <c r="G198" s="565"/>
      <c r="H198" s="16"/>
      <c r="I198" s="166"/>
      <c r="J198" s="352">
        <f>J196+J197+J194+J195</f>
        <v>120350</v>
      </c>
    </row>
    <row r="199" spans="1:10" ht="12.75">
      <c r="A199" s="566" t="s">
        <v>433</v>
      </c>
      <c r="B199" s="566"/>
      <c r="C199" s="566"/>
      <c r="D199" s="566"/>
      <c r="E199" s="566"/>
      <c r="F199" s="566"/>
      <c r="G199" s="566"/>
      <c r="H199" s="566"/>
      <c r="I199" s="353"/>
      <c r="J199" s="354"/>
    </row>
    <row r="200" spans="1:10" ht="12.75">
      <c r="A200" s="149"/>
      <c r="B200" s="149"/>
      <c r="C200" s="149"/>
      <c r="D200" s="149"/>
      <c r="E200" s="150"/>
      <c r="F200" s="150"/>
      <c r="G200" s="150"/>
      <c r="H200" s="150"/>
      <c r="I200" s="151"/>
      <c r="J200" s="151"/>
    </row>
    <row r="201" spans="1:10" ht="13.5">
      <c r="A201" s="560" t="s">
        <v>240</v>
      </c>
      <c r="B201" s="560"/>
      <c r="C201" s="560"/>
      <c r="D201" s="560"/>
      <c r="E201" s="560"/>
      <c r="F201" s="560"/>
      <c r="G201" s="560"/>
      <c r="H201" s="560"/>
      <c r="I201" s="560"/>
      <c r="J201" s="560"/>
    </row>
    <row r="202" spans="1:10" ht="12.75">
      <c r="A202" s="19" t="s">
        <v>89</v>
      </c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1:10" ht="12.75">
      <c r="A203" s="19" t="s">
        <v>94</v>
      </c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2.75">
      <c r="A204" s="19" t="s">
        <v>90</v>
      </c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2.75">
      <c r="A205" s="19" t="s">
        <v>91</v>
      </c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2.75">
      <c r="A206" s="19" t="s">
        <v>187</v>
      </c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2.75">
      <c r="A207" s="50" t="s">
        <v>531</v>
      </c>
      <c r="B207" s="1"/>
      <c r="C207" s="1"/>
      <c r="D207" s="1"/>
      <c r="E207" s="1"/>
      <c r="F207" s="426" t="s">
        <v>429</v>
      </c>
      <c r="G207" s="426"/>
      <c r="H207" s="426"/>
      <c r="I207" s="426"/>
      <c r="J207" s="1"/>
    </row>
    <row r="208" spans="1:10" ht="12.75">
      <c r="A208" s="37" t="s">
        <v>83</v>
      </c>
      <c r="B208" s="3"/>
      <c r="C208" s="3"/>
      <c r="D208" s="3"/>
      <c r="E208" s="3"/>
      <c r="F208" s="3"/>
      <c r="G208" s="3"/>
      <c r="H208" s="3"/>
      <c r="I208" s="3"/>
      <c r="J208" s="1"/>
    </row>
    <row r="209" spans="1:10" ht="12.75">
      <c r="A209" s="702" t="s">
        <v>286</v>
      </c>
      <c r="B209" s="702"/>
      <c r="C209" s="702"/>
      <c r="D209" s="702"/>
      <c r="E209" s="181"/>
      <c r="F209" s="182"/>
      <c r="G209" s="96" t="s">
        <v>287</v>
      </c>
      <c r="H209" s="96"/>
      <c r="I209" s="96"/>
      <c r="J209" s="1"/>
    </row>
    <row r="210" spans="1:10" ht="12.75">
      <c r="A210" s="567"/>
      <c r="B210" s="568"/>
      <c r="C210" s="568"/>
      <c r="D210" s="568"/>
      <c r="E210" s="568"/>
      <c r="F210" s="569"/>
      <c r="G210" s="569"/>
      <c r="H210" s="569"/>
      <c r="I210" s="569"/>
      <c r="J210" s="1"/>
    </row>
    <row r="211" spans="1:10" ht="12.75">
      <c r="A211" s="422"/>
      <c r="B211" s="422"/>
      <c r="C211" s="422"/>
      <c r="D211" s="422"/>
      <c r="E211" s="422"/>
      <c r="F211" s="1"/>
      <c r="G211" s="1"/>
      <c r="H211" s="1"/>
      <c r="I211" s="1"/>
      <c r="J211" s="1"/>
    </row>
    <row r="212" spans="1:10" ht="12.75">
      <c r="A212" s="422"/>
      <c r="B212" s="422"/>
      <c r="C212" s="422"/>
      <c r="D212" s="422"/>
      <c r="E212" s="422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</sheetData>
  <sheetProtection/>
  <mergeCells count="290">
    <mergeCell ref="A115:F115"/>
    <mergeCell ref="A136:D136"/>
    <mergeCell ref="E136:F136"/>
    <mergeCell ref="I136:J136"/>
    <mergeCell ref="A156:D157"/>
    <mergeCell ref="E156:J156"/>
    <mergeCell ref="E157:F157"/>
    <mergeCell ref="I157:J157"/>
    <mergeCell ref="I147:J147"/>
    <mergeCell ref="A151:D151"/>
    <mergeCell ref="E128:J128"/>
    <mergeCell ref="I133:J133"/>
    <mergeCell ref="A134:D134"/>
    <mergeCell ref="E134:F134"/>
    <mergeCell ref="I134:J134"/>
    <mergeCell ref="I129:J129"/>
    <mergeCell ref="I132:J132"/>
    <mergeCell ref="E131:F131"/>
    <mergeCell ref="I131:J131"/>
    <mergeCell ref="A100:F100"/>
    <mergeCell ref="A120:F120"/>
    <mergeCell ref="A108:F108"/>
    <mergeCell ref="A189:J189"/>
    <mergeCell ref="A192:F193"/>
    <mergeCell ref="G192:J192"/>
    <mergeCell ref="A150:D150"/>
    <mergeCell ref="A147:D147"/>
    <mergeCell ref="E147:F147"/>
    <mergeCell ref="A128:D129"/>
    <mergeCell ref="I151:J151"/>
    <mergeCell ref="A148:D148"/>
    <mergeCell ref="E148:F148"/>
    <mergeCell ref="I148:J148"/>
    <mergeCell ref="A149:D149"/>
    <mergeCell ref="I150:J150"/>
    <mergeCell ref="E149:F149"/>
    <mergeCell ref="I149:J149"/>
    <mergeCell ref="E151:F151"/>
    <mergeCell ref="A144:D144"/>
    <mergeCell ref="E144:F144"/>
    <mergeCell ref="I144:J144"/>
    <mergeCell ref="A145:D145"/>
    <mergeCell ref="E145:F145"/>
    <mergeCell ref="I145:J145"/>
    <mergeCell ref="E141:J141"/>
    <mergeCell ref="E142:F142"/>
    <mergeCell ref="I142:J142"/>
    <mergeCell ref="A143:D143"/>
    <mergeCell ref="E143:F143"/>
    <mergeCell ref="I143:J143"/>
    <mergeCell ref="A119:G119"/>
    <mergeCell ref="A209:D209"/>
    <mergeCell ref="A122:G122"/>
    <mergeCell ref="A125:J125"/>
    <mergeCell ref="A146:D146"/>
    <mergeCell ref="A124:J124"/>
    <mergeCell ref="A196:F196"/>
    <mergeCell ref="A198:G198"/>
    <mergeCell ref="E129:F129"/>
    <mergeCell ref="I146:J146"/>
    <mergeCell ref="H1:J1"/>
    <mergeCell ref="A4:J4"/>
    <mergeCell ref="A5:J5"/>
    <mergeCell ref="C6:H6"/>
    <mergeCell ref="C7:H7"/>
    <mergeCell ref="A9:J9"/>
    <mergeCell ref="H2:J2"/>
    <mergeCell ref="B10:J10"/>
    <mergeCell ref="A12:J12"/>
    <mergeCell ref="A13:C14"/>
    <mergeCell ref="D13:D14"/>
    <mergeCell ref="E13:F13"/>
    <mergeCell ref="G13:H13"/>
    <mergeCell ref="I13:I14"/>
    <mergeCell ref="J13:J14"/>
    <mergeCell ref="A15:C15"/>
    <mergeCell ref="A16:C16"/>
    <mergeCell ref="A17:C17"/>
    <mergeCell ref="A18:C18"/>
    <mergeCell ref="A19:C19"/>
    <mergeCell ref="A20:C20"/>
    <mergeCell ref="I27:J27"/>
    <mergeCell ref="A21:C21"/>
    <mergeCell ref="A22:C22"/>
    <mergeCell ref="E22:F22"/>
    <mergeCell ref="G22:H22"/>
    <mergeCell ref="I22:J22"/>
    <mergeCell ref="A24:J24"/>
    <mergeCell ref="N28:Q28"/>
    <mergeCell ref="A29:G29"/>
    <mergeCell ref="I29:J29"/>
    <mergeCell ref="A30:G30"/>
    <mergeCell ref="I30:J30"/>
    <mergeCell ref="A25:G25"/>
    <mergeCell ref="I25:J25"/>
    <mergeCell ref="A26:G26"/>
    <mergeCell ref="I26:J26"/>
    <mergeCell ref="A27:G27"/>
    <mergeCell ref="A44:D45"/>
    <mergeCell ref="E44:E45"/>
    <mergeCell ref="F44:J44"/>
    <mergeCell ref="I45:J45"/>
    <mergeCell ref="A126:H126"/>
    <mergeCell ref="A28:G28"/>
    <mergeCell ref="I28:J28"/>
    <mergeCell ref="A46:D46"/>
    <mergeCell ref="I46:J46"/>
    <mergeCell ref="A47:D47"/>
    <mergeCell ref="I47:J47"/>
    <mergeCell ref="A48:D48"/>
    <mergeCell ref="I48:J48"/>
    <mergeCell ref="A49:D49"/>
    <mergeCell ref="I49:J49"/>
    <mergeCell ref="A50:D50"/>
    <mergeCell ref="I50:J50"/>
    <mergeCell ref="A51:J51"/>
    <mergeCell ref="A52:C54"/>
    <mergeCell ref="D52:D54"/>
    <mergeCell ref="E52:J52"/>
    <mergeCell ref="E53:G53"/>
    <mergeCell ref="H53:H54"/>
    <mergeCell ref="I53:J54"/>
    <mergeCell ref="A55:C55"/>
    <mergeCell ref="I55:J55"/>
    <mergeCell ref="A56:C56"/>
    <mergeCell ref="I56:J56"/>
    <mergeCell ref="A57:C57"/>
    <mergeCell ref="I57:J57"/>
    <mergeCell ref="A58:C58"/>
    <mergeCell ref="I58:J58"/>
    <mergeCell ref="A59:C59"/>
    <mergeCell ref="I59:J59"/>
    <mergeCell ref="A60:C60"/>
    <mergeCell ref="I60:J60"/>
    <mergeCell ref="A61:C61"/>
    <mergeCell ref="I61:J61"/>
    <mergeCell ref="A62:C62"/>
    <mergeCell ref="I62:J62"/>
    <mergeCell ref="A63:C63"/>
    <mergeCell ref="I63:J63"/>
    <mergeCell ref="M68:O68"/>
    <mergeCell ref="A69:C69"/>
    <mergeCell ref="I69:J69"/>
    <mergeCell ref="A64:C64"/>
    <mergeCell ref="I64:J64"/>
    <mergeCell ref="A65:C65"/>
    <mergeCell ref="I65:J65"/>
    <mergeCell ref="A66:C66"/>
    <mergeCell ref="I66:J66"/>
    <mergeCell ref="G74:H74"/>
    <mergeCell ref="I74:J75"/>
    <mergeCell ref="A67:C67"/>
    <mergeCell ref="I67:J67"/>
    <mergeCell ref="A68:C68"/>
    <mergeCell ref="I68:J68"/>
    <mergeCell ref="A79:C79"/>
    <mergeCell ref="I79:J79"/>
    <mergeCell ref="A70:C70"/>
    <mergeCell ref="I70:J70"/>
    <mergeCell ref="A71:C71"/>
    <mergeCell ref="I71:J71"/>
    <mergeCell ref="A73:K73"/>
    <mergeCell ref="A74:C75"/>
    <mergeCell ref="D74:D75"/>
    <mergeCell ref="E74:F74"/>
    <mergeCell ref="A83:D83"/>
    <mergeCell ref="E84:H84"/>
    <mergeCell ref="A76:C76"/>
    <mergeCell ref="I76:J76"/>
    <mergeCell ref="E83:H83"/>
    <mergeCell ref="I83:J83"/>
    <mergeCell ref="A77:C77"/>
    <mergeCell ref="I77:J77"/>
    <mergeCell ref="A78:C78"/>
    <mergeCell ref="I78:J78"/>
    <mergeCell ref="A87:J87"/>
    <mergeCell ref="A97:J97"/>
    <mergeCell ref="A89:J89"/>
    <mergeCell ref="A91:F91"/>
    <mergeCell ref="A93:I93"/>
    <mergeCell ref="E130:F130"/>
    <mergeCell ref="I130:J130"/>
    <mergeCell ref="A117:G117"/>
    <mergeCell ref="A113:G113"/>
    <mergeCell ref="A130:D130"/>
    <mergeCell ref="F210:I210"/>
    <mergeCell ref="F207:I207"/>
    <mergeCell ref="A173:J173"/>
    <mergeCell ref="A139:J139"/>
    <mergeCell ref="E146:F146"/>
    <mergeCell ref="A154:J154"/>
    <mergeCell ref="A155:J155"/>
    <mergeCell ref="A158:D158"/>
    <mergeCell ref="A140:H140"/>
    <mergeCell ref="A141:D142"/>
    <mergeCell ref="A82:D82"/>
    <mergeCell ref="A211:E212"/>
    <mergeCell ref="A135:D135"/>
    <mergeCell ref="E135:F135"/>
    <mergeCell ref="I135:J135"/>
    <mergeCell ref="A201:J201"/>
    <mergeCell ref="A111:I111"/>
    <mergeCell ref="A110:G110"/>
    <mergeCell ref="A199:H199"/>
    <mergeCell ref="A210:E210"/>
    <mergeCell ref="B42:J42"/>
    <mergeCell ref="A43:J43"/>
    <mergeCell ref="A80:J80"/>
    <mergeCell ref="B86:I86"/>
    <mergeCell ref="A84:D84"/>
    <mergeCell ref="A90:I90"/>
    <mergeCell ref="E82:H82"/>
    <mergeCell ref="I82:J82"/>
    <mergeCell ref="I84:J84"/>
    <mergeCell ref="A81:J81"/>
    <mergeCell ref="A94:I94"/>
    <mergeCell ref="A95:G95"/>
    <mergeCell ref="A105:G105"/>
    <mergeCell ref="A107:F107"/>
    <mergeCell ref="A103:F104"/>
    <mergeCell ref="G103:J103"/>
    <mergeCell ref="A106:F106"/>
    <mergeCell ref="A98:H98"/>
    <mergeCell ref="A101:F101"/>
    <mergeCell ref="A99:H99"/>
    <mergeCell ref="A112:G112"/>
    <mergeCell ref="B153:I153"/>
    <mergeCell ref="A131:D131"/>
    <mergeCell ref="A132:D132"/>
    <mergeCell ref="A114:F114"/>
    <mergeCell ref="A116:F116"/>
    <mergeCell ref="A133:D133"/>
    <mergeCell ref="E133:F133"/>
    <mergeCell ref="E132:F132"/>
    <mergeCell ref="A121:G121"/>
    <mergeCell ref="E158:F158"/>
    <mergeCell ref="I158:J158"/>
    <mergeCell ref="A159:D159"/>
    <mergeCell ref="E159:F159"/>
    <mergeCell ref="I159:J159"/>
    <mergeCell ref="A160:D160"/>
    <mergeCell ref="E160:F160"/>
    <mergeCell ref="I160:J160"/>
    <mergeCell ref="J166:J168"/>
    <mergeCell ref="F167:F168"/>
    <mergeCell ref="G167:H167"/>
    <mergeCell ref="I167:I168"/>
    <mergeCell ref="A161:D161"/>
    <mergeCell ref="E161:F161"/>
    <mergeCell ref="I161:J161"/>
    <mergeCell ref="A162:D162"/>
    <mergeCell ref="E162:F162"/>
    <mergeCell ref="I162:J162"/>
    <mergeCell ref="N114:N115"/>
    <mergeCell ref="A169:D169"/>
    <mergeCell ref="A170:D170"/>
    <mergeCell ref="A171:D171"/>
    <mergeCell ref="A172:D172"/>
    <mergeCell ref="B164:I164"/>
    <mergeCell ref="C165:I165"/>
    <mergeCell ref="A166:D168"/>
    <mergeCell ref="E166:E168"/>
    <mergeCell ref="F166:I166"/>
    <mergeCell ref="A174:J174"/>
    <mergeCell ref="B175:J175"/>
    <mergeCell ref="A177:D179"/>
    <mergeCell ref="E177:J177"/>
    <mergeCell ref="E178:G178"/>
    <mergeCell ref="H178:H179"/>
    <mergeCell ref="I178:J179"/>
    <mergeCell ref="A184:D184"/>
    <mergeCell ref="I184:J184"/>
    <mergeCell ref="A185:D185"/>
    <mergeCell ref="I185:J185"/>
    <mergeCell ref="A180:D180"/>
    <mergeCell ref="I180:J180"/>
    <mergeCell ref="A181:D181"/>
    <mergeCell ref="I181:J181"/>
    <mergeCell ref="A182:D182"/>
    <mergeCell ref="I182:J182"/>
    <mergeCell ref="A194:F194"/>
    <mergeCell ref="A195:F195"/>
    <mergeCell ref="A197:F197"/>
    <mergeCell ref="A109:F109"/>
    <mergeCell ref="A186:D186"/>
    <mergeCell ref="I186:J186"/>
    <mergeCell ref="A187:D187"/>
    <mergeCell ref="I187:J187"/>
    <mergeCell ref="A183:D183"/>
    <mergeCell ref="I183:J183"/>
  </mergeCells>
  <printOptions/>
  <pageMargins left="0.7086614173228347" right="0.11811023622047245" top="0.7480314960629921" bottom="0.7480314960629921" header="0" footer="0"/>
  <pageSetup horizontalDpi="600" verticalDpi="600" orientation="portrait" paperSize="9" scale="85" r:id="rId1"/>
  <rowBreaks count="4" manualBreakCount="4">
    <brk id="41" max="255" man="1"/>
    <brk id="72" max="255" man="1"/>
    <brk id="123" max="255" man="1"/>
    <brk id="163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44"/>
  <sheetViews>
    <sheetView tabSelected="1" zoomScalePageLayoutView="0" workbookViewId="0" topLeftCell="A221">
      <selection activeCell="M241" sqref="M241"/>
    </sheetView>
  </sheetViews>
  <sheetFormatPr defaultColWidth="9.00390625" defaultRowHeight="12.75"/>
  <cols>
    <col min="3" max="3" width="4.875" style="0" customWidth="1"/>
    <col min="4" max="4" width="7.125" style="0" customWidth="1"/>
    <col min="5" max="5" width="10.00390625" style="0" customWidth="1"/>
    <col min="6" max="6" width="8.125" style="0" customWidth="1"/>
    <col min="7" max="7" width="9.875" style="0" customWidth="1"/>
    <col min="8" max="8" width="10.125" style="0" bestFit="1" customWidth="1"/>
    <col min="9" max="9" width="10.50390625" style="0" customWidth="1"/>
    <col min="10" max="10" width="11.125" style="0" customWidth="1"/>
    <col min="12" max="12" width="9.50390625" style="0" bestFit="1" customWidth="1"/>
    <col min="13" max="13" width="11.75390625" style="0" bestFit="1" customWidth="1"/>
    <col min="14" max="14" width="10.625" style="0" bestFit="1" customWidth="1"/>
    <col min="15" max="15" width="11.25390625" style="0" bestFit="1" customWidth="1"/>
    <col min="16" max="16" width="9.125" style="0" bestFit="1" customWidth="1"/>
  </cols>
  <sheetData>
    <row r="1" spans="1:10" ht="12.75">
      <c r="A1" s="1"/>
      <c r="B1" s="1"/>
      <c r="C1" s="1"/>
      <c r="D1" s="1"/>
      <c r="E1" s="47"/>
      <c r="F1" s="47"/>
      <c r="G1" s="47"/>
      <c r="H1" s="696"/>
      <c r="I1" s="696"/>
      <c r="J1" s="696"/>
    </row>
    <row r="2" spans="1:10" ht="12.75">
      <c r="A2" s="1"/>
      <c r="B2" s="1"/>
      <c r="C2" s="1"/>
      <c r="D2" s="1"/>
      <c r="E2" s="2"/>
      <c r="F2" s="2"/>
      <c r="G2" s="2"/>
      <c r="H2" s="2"/>
      <c r="I2" s="863" t="s">
        <v>310</v>
      </c>
      <c r="J2" s="863"/>
    </row>
    <row r="3" spans="1:10" ht="12.75">
      <c r="A3" s="1"/>
      <c r="B3" s="1"/>
      <c r="C3" s="1"/>
      <c r="D3" s="1"/>
      <c r="E3" s="2"/>
      <c r="F3" s="2"/>
      <c r="G3" s="2"/>
      <c r="H3" s="2"/>
      <c r="I3" s="863" t="s">
        <v>301</v>
      </c>
      <c r="J3" s="863"/>
    </row>
    <row r="4" spans="1:10" ht="15">
      <c r="A4" s="479" t="s">
        <v>105</v>
      </c>
      <c r="B4" s="479"/>
      <c r="C4" s="479"/>
      <c r="D4" s="479"/>
      <c r="E4" s="479"/>
      <c r="F4" s="479"/>
      <c r="G4" s="479"/>
      <c r="H4" s="479"/>
      <c r="I4" s="479"/>
      <c r="J4" s="479"/>
    </row>
    <row r="5" spans="1:10" ht="15">
      <c r="A5" s="479" t="s">
        <v>106</v>
      </c>
      <c r="B5" s="479"/>
      <c r="C5" s="479"/>
      <c r="D5" s="479"/>
      <c r="E5" s="479"/>
      <c r="F5" s="479"/>
      <c r="G5" s="479"/>
      <c r="H5" s="479"/>
      <c r="I5" s="479"/>
      <c r="J5" s="479"/>
    </row>
    <row r="6" spans="1:10" ht="15">
      <c r="A6" s="1"/>
      <c r="B6" s="1"/>
      <c r="C6" s="479" t="s">
        <v>188</v>
      </c>
      <c r="D6" s="479"/>
      <c r="E6" s="479"/>
      <c r="F6" s="479"/>
      <c r="G6" s="479"/>
      <c r="H6" s="479"/>
      <c r="I6" s="1"/>
      <c r="J6" s="1"/>
    </row>
    <row r="7" spans="1:10" ht="12.75">
      <c r="A7" s="1"/>
      <c r="B7" s="1"/>
      <c r="C7" s="421" t="s">
        <v>541</v>
      </c>
      <c r="D7" s="421"/>
      <c r="E7" s="421"/>
      <c r="F7" s="421"/>
      <c r="G7" s="421"/>
      <c r="H7" s="421"/>
      <c r="I7" s="1"/>
      <c r="J7" s="1"/>
    </row>
    <row r="8" spans="1:10" ht="12.75">
      <c r="A8" s="1"/>
      <c r="B8" s="1"/>
      <c r="C8" s="1"/>
      <c r="D8" s="1"/>
      <c r="E8" s="1"/>
      <c r="F8" s="1"/>
      <c r="G8" s="3"/>
      <c r="H8" s="3"/>
      <c r="I8" s="4"/>
      <c r="J8" s="1"/>
    </row>
    <row r="9" spans="1:10" ht="13.5">
      <c r="A9" s="860" t="s">
        <v>87</v>
      </c>
      <c r="B9" s="861"/>
      <c r="C9" s="861"/>
      <c r="D9" s="861"/>
      <c r="E9" s="861"/>
      <c r="F9" s="861"/>
      <c r="G9" s="861"/>
      <c r="H9" s="861"/>
      <c r="I9" s="861"/>
      <c r="J9" s="861"/>
    </row>
    <row r="10" spans="1:10" ht="10.5" customHeight="1">
      <c r="A10" s="1"/>
      <c r="B10" s="569"/>
      <c r="C10" s="569"/>
      <c r="D10" s="569"/>
      <c r="E10" s="569"/>
      <c r="F10" s="569"/>
      <c r="G10" s="569"/>
      <c r="H10" s="569"/>
      <c r="I10" s="569"/>
      <c r="J10" s="569"/>
    </row>
    <row r="11" spans="1:10" ht="12.75">
      <c r="A11" s="1"/>
      <c r="B11" s="1" t="s">
        <v>21</v>
      </c>
      <c r="C11" s="1"/>
      <c r="D11" s="1"/>
      <c r="E11" s="1"/>
      <c r="F11" s="1"/>
      <c r="G11" s="3"/>
      <c r="H11" s="3"/>
      <c r="I11" s="5"/>
      <c r="J11" s="1"/>
    </row>
    <row r="12" spans="1:10" ht="17.25" customHeight="1">
      <c r="A12" s="862" t="s">
        <v>2</v>
      </c>
      <c r="B12" s="862"/>
      <c r="C12" s="862"/>
      <c r="D12" s="862"/>
      <c r="E12" s="862"/>
      <c r="F12" s="862"/>
      <c r="G12" s="862"/>
      <c r="H12" s="862"/>
      <c r="I12" s="862"/>
      <c r="J12" s="862"/>
    </row>
    <row r="13" spans="1:10" ht="12.75" customHeight="1">
      <c r="A13" s="688" t="s">
        <v>1</v>
      </c>
      <c r="B13" s="689"/>
      <c r="C13" s="690"/>
      <c r="D13" s="694" t="s">
        <v>0</v>
      </c>
      <c r="E13" s="657" t="s">
        <v>542</v>
      </c>
      <c r="F13" s="659"/>
      <c r="G13" s="657" t="s">
        <v>543</v>
      </c>
      <c r="H13" s="659"/>
      <c r="I13" s="694" t="s">
        <v>22</v>
      </c>
      <c r="J13" s="694" t="s">
        <v>32</v>
      </c>
    </row>
    <row r="14" spans="1:10" ht="27" customHeight="1">
      <c r="A14" s="691"/>
      <c r="B14" s="692"/>
      <c r="C14" s="693"/>
      <c r="D14" s="462"/>
      <c r="E14" s="6" t="s">
        <v>23</v>
      </c>
      <c r="F14" s="7" t="s">
        <v>24</v>
      </c>
      <c r="G14" s="6" t="s">
        <v>23</v>
      </c>
      <c r="H14" s="6" t="s">
        <v>24</v>
      </c>
      <c r="I14" s="695"/>
      <c r="J14" s="695"/>
    </row>
    <row r="15" spans="1:10" ht="12.75">
      <c r="A15" s="635">
        <v>1</v>
      </c>
      <c r="B15" s="645"/>
      <c r="C15" s="636"/>
      <c r="D15" s="8">
        <v>2</v>
      </c>
      <c r="E15" s="8">
        <v>3</v>
      </c>
      <c r="F15" s="8">
        <v>4</v>
      </c>
      <c r="G15" s="8">
        <v>5</v>
      </c>
      <c r="H15" s="8">
        <v>6</v>
      </c>
      <c r="I15" s="8">
        <v>7</v>
      </c>
      <c r="J15" s="8">
        <v>8</v>
      </c>
    </row>
    <row r="16" spans="1:10" ht="16.5" customHeight="1">
      <c r="A16" s="676" t="s">
        <v>25</v>
      </c>
      <c r="B16" s="677"/>
      <c r="C16" s="678"/>
      <c r="D16" s="17" t="s">
        <v>34</v>
      </c>
      <c r="E16" s="10">
        <v>3</v>
      </c>
      <c r="F16" s="10">
        <v>26</v>
      </c>
      <c r="G16" s="10">
        <v>3</v>
      </c>
      <c r="H16" s="10">
        <v>26</v>
      </c>
      <c r="I16" s="11">
        <f aca="true" t="shared" si="0" ref="I16:J18">((E16*8)+(G16*4))/12</f>
        <v>3</v>
      </c>
      <c r="J16" s="11">
        <f>ROUND(((F16*8)+(H16*4))/12,0)</f>
        <v>26</v>
      </c>
    </row>
    <row r="17" spans="1:10" ht="16.5" customHeight="1">
      <c r="A17" s="676" t="s">
        <v>26</v>
      </c>
      <c r="B17" s="677"/>
      <c r="C17" s="678"/>
      <c r="D17" s="17" t="s">
        <v>35</v>
      </c>
      <c r="E17" s="10">
        <v>4</v>
      </c>
      <c r="F17" s="10">
        <v>32</v>
      </c>
      <c r="G17" s="10">
        <v>4</v>
      </c>
      <c r="H17" s="10">
        <v>32</v>
      </c>
      <c r="I17" s="11">
        <f t="shared" si="0"/>
        <v>4</v>
      </c>
      <c r="J17" s="11">
        <f>ROUND(((F17*8)+(H17*4))/12,0)</f>
        <v>32</v>
      </c>
    </row>
    <row r="18" spans="1:10" ht="16.5" customHeight="1">
      <c r="A18" s="676" t="s">
        <v>27</v>
      </c>
      <c r="B18" s="677"/>
      <c r="C18" s="678"/>
      <c r="D18" s="17" t="s">
        <v>36</v>
      </c>
      <c r="E18" s="10"/>
      <c r="F18" s="10"/>
      <c r="G18" s="10"/>
      <c r="H18" s="10"/>
      <c r="I18" s="11">
        <f t="shared" si="0"/>
        <v>0</v>
      </c>
      <c r="J18" s="11">
        <f t="shared" si="0"/>
        <v>0</v>
      </c>
    </row>
    <row r="19" spans="1:10" ht="16.5" customHeight="1">
      <c r="A19" s="676" t="s">
        <v>28</v>
      </c>
      <c r="B19" s="677"/>
      <c r="C19" s="678"/>
      <c r="D19" s="17" t="s">
        <v>37</v>
      </c>
      <c r="E19" s="12">
        <f>E16+E17+E18</f>
        <v>7</v>
      </c>
      <c r="F19" s="12">
        <f>F16+F17+F18</f>
        <v>58</v>
      </c>
      <c r="G19" s="12">
        <f>G16+G17+G18</f>
        <v>7</v>
      </c>
      <c r="H19" s="12">
        <f>H16+H17+H18</f>
        <v>58</v>
      </c>
      <c r="I19" s="13">
        <f>I16+I17+I18</f>
        <v>7</v>
      </c>
      <c r="J19" s="13">
        <f>ROUND(J16+J17+J18,0)</f>
        <v>58</v>
      </c>
    </row>
    <row r="20" spans="1:10" ht="16.5" customHeight="1">
      <c r="A20" s="676" t="s">
        <v>29</v>
      </c>
      <c r="B20" s="677"/>
      <c r="C20" s="678"/>
      <c r="D20" s="17" t="s">
        <v>38</v>
      </c>
      <c r="E20" s="10"/>
      <c r="F20" s="10"/>
      <c r="G20" s="10"/>
      <c r="H20" s="10"/>
      <c r="I20" s="11">
        <f>((E20*8)+(G20*4))/12</f>
        <v>0</v>
      </c>
      <c r="J20" s="11">
        <f>((F20*8)+(H20*4))/12</f>
        <v>0</v>
      </c>
    </row>
    <row r="21" spans="1:10" ht="16.5" customHeight="1">
      <c r="A21" s="676" t="s">
        <v>40</v>
      </c>
      <c r="B21" s="677"/>
      <c r="C21" s="678"/>
      <c r="D21" s="17" t="s">
        <v>39</v>
      </c>
      <c r="E21" s="10">
        <v>1</v>
      </c>
      <c r="F21" s="10">
        <v>14</v>
      </c>
      <c r="G21" s="10">
        <v>1</v>
      </c>
      <c r="H21" s="10">
        <v>14</v>
      </c>
      <c r="I21" s="11">
        <f>((E21*8)+(G21*4))/12</f>
        <v>1</v>
      </c>
      <c r="J21" s="11">
        <f>ROUND(((F21*8)+(H21*4))/12,0)</f>
        <v>14</v>
      </c>
    </row>
    <row r="22" spans="1:10" ht="20.25" customHeight="1">
      <c r="A22" s="679" t="s">
        <v>41</v>
      </c>
      <c r="B22" s="680"/>
      <c r="C22" s="681"/>
      <c r="D22" s="17" t="s">
        <v>42</v>
      </c>
      <c r="E22" s="635"/>
      <c r="F22" s="636"/>
      <c r="G22" s="635"/>
      <c r="H22" s="636"/>
      <c r="I22" s="682">
        <v>173</v>
      </c>
      <c r="J22" s="683"/>
    </row>
    <row r="23" spans="1:10" ht="19.5" customHeight="1">
      <c r="A23" s="864" t="s">
        <v>5</v>
      </c>
      <c r="B23" s="864"/>
      <c r="C23" s="864"/>
      <c r="D23" s="864"/>
      <c r="E23" s="864"/>
      <c r="F23" s="864"/>
      <c r="G23" s="864"/>
      <c r="H23" s="864"/>
      <c r="I23" s="864"/>
      <c r="J23" s="864"/>
    </row>
    <row r="24" spans="1:10" ht="12.75">
      <c r="A24" s="550" t="s">
        <v>1</v>
      </c>
      <c r="B24" s="551"/>
      <c r="C24" s="551"/>
      <c r="D24" s="551"/>
      <c r="E24" s="551"/>
      <c r="F24" s="551"/>
      <c r="G24" s="552"/>
      <c r="H24" s="14" t="s">
        <v>6</v>
      </c>
      <c r="I24" s="672" t="s">
        <v>7</v>
      </c>
      <c r="J24" s="672"/>
    </row>
    <row r="25" spans="1:10" ht="12.75">
      <c r="A25" s="635">
        <v>1</v>
      </c>
      <c r="B25" s="645"/>
      <c r="C25" s="645"/>
      <c r="D25" s="645"/>
      <c r="E25" s="645"/>
      <c r="F25" s="645"/>
      <c r="G25" s="636"/>
      <c r="H25" s="8">
        <v>2</v>
      </c>
      <c r="I25" s="673">
        <v>3</v>
      </c>
      <c r="J25" s="673"/>
    </row>
    <row r="26" spans="1:10" ht="12.75">
      <c r="A26" s="674" t="s">
        <v>47</v>
      </c>
      <c r="B26" s="674"/>
      <c r="C26" s="674"/>
      <c r="D26" s="674"/>
      <c r="E26" s="674"/>
      <c r="F26" s="674"/>
      <c r="G26" s="674"/>
      <c r="H26" s="16"/>
      <c r="I26" s="675"/>
      <c r="J26" s="675"/>
    </row>
    <row r="27" spans="1:17" ht="24" customHeight="1">
      <c r="A27" s="656" t="s">
        <v>8</v>
      </c>
      <c r="B27" s="656"/>
      <c r="C27" s="656"/>
      <c r="D27" s="656"/>
      <c r="E27" s="656"/>
      <c r="F27" s="656"/>
      <c r="G27" s="656"/>
      <c r="H27" s="9" t="s">
        <v>43</v>
      </c>
      <c r="I27" s="651">
        <f>I29/I28</f>
        <v>133120.13888888888</v>
      </c>
      <c r="J27" s="651"/>
      <c r="N27" s="664"/>
      <c r="O27" s="664"/>
      <c r="P27" s="664"/>
      <c r="Q27" s="664"/>
    </row>
    <row r="28" spans="1:10" ht="21.75" customHeight="1">
      <c r="A28" s="656" t="s">
        <v>48</v>
      </c>
      <c r="B28" s="656"/>
      <c r="C28" s="656"/>
      <c r="D28" s="656"/>
      <c r="E28" s="656"/>
      <c r="F28" s="656"/>
      <c r="G28" s="656"/>
      <c r="H28" s="9" t="s">
        <v>44</v>
      </c>
      <c r="I28" s="665">
        <f>J19+J21</f>
        <v>72</v>
      </c>
      <c r="J28" s="665"/>
    </row>
    <row r="29" spans="1:10" ht="13.5" customHeight="1">
      <c r="A29" s="666" t="s">
        <v>45</v>
      </c>
      <c r="B29" s="667"/>
      <c r="C29" s="667"/>
      <c r="D29" s="667"/>
      <c r="E29" s="667"/>
      <c r="F29" s="667"/>
      <c r="G29" s="668"/>
      <c r="H29" s="9" t="s">
        <v>46</v>
      </c>
      <c r="I29" s="652">
        <f>'сумма по бюджетам'!G29+'сумма по бюджетам'!G31+'сумма по бюджетам'!G32+'сумма по бюджетам'!G34+'сумма по бюджетам'!G37+'сумма по бюджетам'!G38+'сумма по бюджетам'!G40+'сумма по бюджетам'!G44+'сумма по бюджетам'!G45+'сумма по бюджетам'!G46+'сумма по бюджетам'!G30+'сумма по бюджетам'!G39+'сумма по бюджетам'!G41+'сумма по бюджетам'!G47+'сумма по бюджетам'!G42+'сумма по бюджетам'!G43</f>
        <v>9584650</v>
      </c>
      <c r="J29" s="652"/>
    </row>
    <row r="30" spans="1:10" ht="12.75">
      <c r="A30" s="19"/>
      <c r="B30" s="19"/>
      <c r="C30" s="19"/>
      <c r="D30" s="19"/>
      <c r="E30" s="19"/>
      <c r="F30" s="19"/>
      <c r="G30" s="19"/>
      <c r="H30" s="19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741" t="s">
        <v>189</v>
      </c>
      <c r="B48" s="741"/>
      <c r="C48" s="741"/>
      <c r="D48" s="741"/>
      <c r="E48" s="741"/>
      <c r="F48" s="741"/>
      <c r="G48" s="741"/>
      <c r="H48" s="741"/>
      <c r="I48" s="741"/>
      <c r="J48" s="741"/>
    </row>
    <row r="49" spans="1:10" ht="14.25" customHeight="1">
      <c r="A49" s="584" t="s">
        <v>190</v>
      </c>
      <c r="B49" s="584"/>
      <c r="C49" s="584"/>
      <c r="D49" s="584"/>
      <c r="E49" s="584"/>
      <c r="F49" s="584"/>
      <c r="G49" s="584"/>
      <c r="H49" s="584"/>
      <c r="I49" s="584"/>
      <c r="J49" s="584"/>
    </row>
    <row r="50" spans="1:10" ht="12.75" customHeight="1">
      <c r="A50" s="456" t="s">
        <v>1</v>
      </c>
      <c r="B50" s="457"/>
      <c r="C50" s="458"/>
      <c r="D50" s="694" t="s">
        <v>0</v>
      </c>
      <c r="E50" s="465" t="s">
        <v>86</v>
      </c>
      <c r="F50" s="466"/>
      <c r="G50" s="466"/>
      <c r="H50" s="466"/>
      <c r="I50" s="466"/>
      <c r="J50" s="467"/>
    </row>
    <row r="51" spans="1:10" ht="12.75" customHeight="1">
      <c r="A51" s="459"/>
      <c r="B51" s="460"/>
      <c r="C51" s="461"/>
      <c r="D51" s="865"/>
      <c r="E51" s="468" t="s">
        <v>9</v>
      </c>
      <c r="F51" s="469"/>
      <c r="G51" s="470"/>
      <c r="H51" s="471" t="s">
        <v>49</v>
      </c>
      <c r="I51" s="456" t="s">
        <v>452</v>
      </c>
      <c r="J51" s="458"/>
    </row>
    <row r="52" spans="1:10" ht="40.5" customHeight="1">
      <c r="A52" s="462"/>
      <c r="B52" s="463"/>
      <c r="C52" s="464"/>
      <c r="D52" s="695"/>
      <c r="E52" s="6" t="s">
        <v>3</v>
      </c>
      <c r="F52" s="6" t="s">
        <v>4</v>
      </c>
      <c r="G52" s="6" t="s">
        <v>30</v>
      </c>
      <c r="H52" s="472"/>
      <c r="I52" s="462"/>
      <c r="J52" s="464"/>
    </row>
    <row r="53" spans="1:10" ht="12.75">
      <c r="A53" s="632">
        <v>1</v>
      </c>
      <c r="B53" s="633"/>
      <c r="C53" s="634"/>
      <c r="D53" s="22">
        <v>2</v>
      </c>
      <c r="E53" s="8">
        <v>3</v>
      </c>
      <c r="F53" s="8">
        <v>4</v>
      </c>
      <c r="G53" s="8">
        <v>5</v>
      </c>
      <c r="H53" s="8">
        <v>6</v>
      </c>
      <c r="I53" s="635">
        <v>7</v>
      </c>
      <c r="J53" s="636"/>
    </row>
    <row r="54" spans="1:10" ht="36" customHeight="1">
      <c r="A54" s="866" t="s">
        <v>191</v>
      </c>
      <c r="B54" s="866"/>
      <c r="C54" s="866"/>
      <c r="D54" s="9" t="s">
        <v>192</v>
      </c>
      <c r="E54" s="8">
        <v>0</v>
      </c>
      <c r="F54" s="8">
        <v>0</v>
      </c>
      <c r="G54" s="48">
        <f>((E54*8)+(F54*4))/12</f>
        <v>0</v>
      </c>
      <c r="H54" s="24">
        <f>I54/12</f>
        <v>0</v>
      </c>
      <c r="I54" s="454"/>
      <c r="J54" s="454"/>
    </row>
    <row r="55" spans="1:10" ht="12.75" customHeight="1">
      <c r="A55" s="474" t="s">
        <v>336</v>
      </c>
      <c r="B55" s="474"/>
      <c r="C55" s="474"/>
      <c r="D55" s="9" t="s">
        <v>193</v>
      </c>
      <c r="E55" s="8">
        <v>0.28</v>
      </c>
      <c r="F55" s="8">
        <v>0.28</v>
      </c>
      <c r="G55" s="48">
        <f>((E55*8)+(F55*4))/12</f>
        <v>0.28</v>
      </c>
      <c r="H55" s="24">
        <f>I55/G55/12</f>
        <v>10459.57544642857</v>
      </c>
      <c r="I55" s="454">
        <f>(2896.1*9)+(2896.1*1.045*3)</f>
        <v>35144.1735</v>
      </c>
      <c r="J55" s="454"/>
    </row>
    <row r="56" spans="1:10" ht="20.25" customHeight="1">
      <c r="A56" s="679" t="s">
        <v>65</v>
      </c>
      <c r="B56" s="680"/>
      <c r="C56" s="681"/>
      <c r="D56" s="9" t="s">
        <v>194</v>
      </c>
      <c r="E56" s="8"/>
      <c r="F56" s="8"/>
      <c r="G56" s="48">
        <f>((E56*8)+(F56*4))/12</f>
        <v>0</v>
      </c>
      <c r="H56" s="24">
        <f>I56/12</f>
        <v>0</v>
      </c>
      <c r="I56" s="454"/>
      <c r="J56" s="454"/>
    </row>
    <row r="57" spans="1:10" ht="15" customHeight="1">
      <c r="A57" s="866" t="s">
        <v>337</v>
      </c>
      <c r="B57" s="866"/>
      <c r="C57" s="866"/>
      <c r="D57" s="9" t="s">
        <v>195</v>
      </c>
      <c r="E57" s="8">
        <v>13.21</v>
      </c>
      <c r="F57" s="8">
        <v>13.21</v>
      </c>
      <c r="G57" s="48">
        <f>((E57*8)+(F57*4))/12</f>
        <v>13.21</v>
      </c>
      <c r="H57" s="24">
        <f>I57/G57/12</f>
        <v>10112.61329674489</v>
      </c>
      <c r="I57" s="454">
        <f>(132101.48*9)+(132101.48*1.045*3)</f>
        <v>1603051.4598</v>
      </c>
      <c r="J57" s="454"/>
    </row>
    <row r="58" spans="1:10" ht="30" customHeight="1">
      <c r="A58" s="867" t="s">
        <v>333</v>
      </c>
      <c r="B58" s="867"/>
      <c r="C58" s="867"/>
      <c r="D58" s="18" t="s">
        <v>196</v>
      </c>
      <c r="E58" s="15">
        <f>E54+E55+E56+E57</f>
        <v>13.49</v>
      </c>
      <c r="F58" s="15">
        <f>F54+F55+F56+F57</f>
        <v>13.49</v>
      </c>
      <c r="G58" s="49">
        <f>G54+G55+G56+G57</f>
        <v>13.49</v>
      </c>
      <c r="H58" s="21">
        <f>H54+H55+H56+H57</f>
        <v>20572.188743173458</v>
      </c>
      <c r="I58" s="451">
        <f>I54+I55+I56+I57</f>
        <v>1638195.6333</v>
      </c>
      <c r="J58" s="451"/>
    </row>
    <row r="59" spans="1:10" ht="22.5" customHeight="1">
      <c r="A59" s="866" t="s">
        <v>208</v>
      </c>
      <c r="B59" s="866"/>
      <c r="C59" s="866"/>
      <c r="D59" s="9" t="s">
        <v>197</v>
      </c>
      <c r="E59" s="8"/>
      <c r="F59" s="8"/>
      <c r="G59" s="23"/>
      <c r="H59" s="20">
        <f>I59/12</f>
        <v>0</v>
      </c>
      <c r="I59" s="454"/>
      <c r="J59" s="454"/>
    </row>
    <row r="60" spans="1:10" ht="12.75" customHeight="1">
      <c r="A60" s="474" t="s">
        <v>33</v>
      </c>
      <c r="B60" s="474"/>
      <c r="C60" s="474"/>
      <c r="D60" s="9" t="s">
        <v>198</v>
      </c>
      <c r="E60" s="8"/>
      <c r="F60" s="8"/>
      <c r="G60" s="23"/>
      <c r="H60" s="20">
        <f>I60/12</f>
        <v>20072.79</v>
      </c>
      <c r="I60" s="454">
        <v>240873.48</v>
      </c>
      <c r="J60" s="454"/>
    </row>
    <row r="61" spans="1:10" ht="22.5" customHeight="1">
      <c r="A61" s="446" t="s">
        <v>451</v>
      </c>
      <c r="B61" s="447"/>
      <c r="C61" s="448"/>
      <c r="D61" s="9" t="s">
        <v>199</v>
      </c>
      <c r="E61" s="8"/>
      <c r="F61" s="8"/>
      <c r="G61" s="23"/>
      <c r="H61" s="20">
        <f>I61/12</f>
        <v>131512.35666666666</v>
      </c>
      <c r="I61" s="452">
        <v>1578148.28</v>
      </c>
      <c r="J61" s="453"/>
    </row>
    <row r="62" spans="1:10" ht="12.75" customHeight="1">
      <c r="A62" s="868" t="s">
        <v>334</v>
      </c>
      <c r="B62" s="869"/>
      <c r="C62" s="870"/>
      <c r="D62" s="18" t="s">
        <v>200</v>
      </c>
      <c r="E62" s="15"/>
      <c r="F62" s="15"/>
      <c r="G62" s="25"/>
      <c r="H62" s="20"/>
      <c r="I62" s="449">
        <f>I58+I60+I61</f>
        <v>3457217.3933</v>
      </c>
      <c r="J62" s="450"/>
    </row>
    <row r="63" spans="1:10" ht="14.25" customHeight="1">
      <c r="A63" s="446" t="s">
        <v>52</v>
      </c>
      <c r="B63" s="447"/>
      <c r="C63" s="448"/>
      <c r="D63" s="9" t="s">
        <v>201</v>
      </c>
      <c r="E63" s="15"/>
      <c r="F63" s="15"/>
      <c r="G63" s="25"/>
      <c r="H63" s="21"/>
      <c r="I63" s="449"/>
      <c r="J63" s="450"/>
    </row>
    <row r="64" spans="1:10" ht="13.5" customHeight="1">
      <c r="A64" s="446" t="s">
        <v>51</v>
      </c>
      <c r="B64" s="447"/>
      <c r="C64" s="448"/>
      <c r="D64" s="9" t="s">
        <v>202</v>
      </c>
      <c r="E64" s="15"/>
      <c r="F64" s="15"/>
      <c r="G64" s="25"/>
      <c r="H64" s="21">
        <f>I64/12</f>
        <v>43215.21741625</v>
      </c>
      <c r="I64" s="449">
        <f>I62*15%</f>
        <v>518582.608995</v>
      </c>
      <c r="J64" s="450"/>
    </row>
    <row r="65" spans="1:10" ht="15" customHeight="1">
      <c r="A65" s="628" t="s">
        <v>335</v>
      </c>
      <c r="B65" s="629"/>
      <c r="C65" s="630"/>
      <c r="D65" s="18" t="s">
        <v>203</v>
      </c>
      <c r="E65" s="15">
        <f>E58</f>
        <v>13.49</v>
      </c>
      <c r="F65" s="15">
        <f>F58</f>
        <v>13.49</v>
      </c>
      <c r="G65" s="69">
        <f>G58</f>
        <v>13.49</v>
      </c>
      <c r="H65" s="21">
        <f>H63+H64</f>
        <v>43215.21741625</v>
      </c>
      <c r="I65" s="449">
        <f>I62+I64</f>
        <v>3975800.002295</v>
      </c>
      <c r="J65" s="450"/>
    </row>
    <row r="66" spans="1:10" ht="31.5" customHeight="1">
      <c r="A66" s="679" t="s">
        <v>53</v>
      </c>
      <c r="B66" s="680"/>
      <c r="C66" s="681"/>
      <c r="D66" s="9" t="s">
        <v>204</v>
      </c>
      <c r="E66" s="10"/>
      <c r="F66" s="10"/>
      <c r="G66" s="70"/>
      <c r="H66" s="20">
        <f>I66/12</f>
        <v>0</v>
      </c>
      <c r="I66" s="454">
        <f>I76</f>
        <v>0</v>
      </c>
      <c r="J66" s="454"/>
    </row>
    <row r="67" spans="1:10" ht="33" customHeight="1">
      <c r="A67" s="614" t="s">
        <v>209</v>
      </c>
      <c r="B67" s="615"/>
      <c r="C67" s="616"/>
      <c r="D67" s="18" t="s">
        <v>205</v>
      </c>
      <c r="E67" s="15">
        <f>E65</f>
        <v>13.49</v>
      </c>
      <c r="F67" s="15">
        <f>F65</f>
        <v>13.49</v>
      </c>
      <c r="G67" s="69">
        <f>G65</f>
        <v>13.49</v>
      </c>
      <c r="H67" s="21">
        <f>H65+H66</f>
        <v>43215.21741625</v>
      </c>
      <c r="I67" s="449">
        <f>I65+I66</f>
        <v>3975800.002295</v>
      </c>
      <c r="J67" s="450"/>
    </row>
    <row r="68" spans="1:10" ht="36" customHeight="1">
      <c r="A68" s="874" t="s">
        <v>319</v>
      </c>
      <c r="B68" s="875"/>
      <c r="C68" s="876"/>
      <c r="D68" s="9" t="s">
        <v>206</v>
      </c>
      <c r="E68" s="35"/>
      <c r="F68" s="35"/>
      <c r="G68" s="35"/>
      <c r="H68" s="63"/>
      <c r="I68" s="877">
        <v>1102029.13</v>
      </c>
      <c r="J68" s="877"/>
    </row>
    <row r="69" spans="1:10" ht="30" customHeight="1">
      <c r="A69" s="878" t="s">
        <v>557</v>
      </c>
      <c r="B69" s="878"/>
      <c r="C69" s="878"/>
      <c r="D69" s="9" t="s">
        <v>207</v>
      </c>
      <c r="E69" s="65"/>
      <c r="F69" s="65"/>
      <c r="G69" s="65"/>
      <c r="H69" s="65"/>
      <c r="I69" s="879">
        <v>98670.87</v>
      </c>
      <c r="J69" s="880"/>
    </row>
    <row r="70" spans="1:10" ht="69" customHeight="1">
      <c r="A70" s="617" t="s">
        <v>210</v>
      </c>
      <c r="B70" s="618"/>
      <c r="C70" s="619"/>
      <c r="D70" s="18" t="s">
        <v>62</v>
      </c>
      <c r="E70" s="65"/>
      <c r="F70" s="65"/>
      <c r="G70" s="65"/>
      <c r="H70" s="65"/>
      <c r="I70" s="871">
        <f>I68+I69</f>
        <v>1200700</v>
      </c>
      <c r="J70" s="872"/>
    </row>
    <row r="71" spans="1:10" ht="18.75" customHeight="1">
      <c r="A71" s="667" t="s">
        <v>114</v>
      </c>
      <c r="B71" s="667"/>
      <c r="C71" s="667"/>
      <c r="D71" s="667"/>
      <c r="E71" s="667"/>
      <c r="F71" s="667"/>
      <c r="G71" s="667"/>
      <c r="H71" s="667"/>
      <c r="I71" s="667"/>
      <c r="J71" s="667"/>
    </row>
    <row r="72" spans="1:10" ht="14.25" customHeight="1">
      <c r="A72" s="553" t="s">
        <v>1</v>
      </c>
      <c r="B72" s="553"/>
      <c r="C72" s="553"/>
      <c r="D72" s="660" t="s">
        <v>0</v>
      </c>
      <c r="E72" s="660" t="s">
        <v>54</v>
      </c>
      <c r="F72" s="660"/>
      <c r="G72" s="660" t="s">
        <v>55</v>
      </c>
      <c r="H72" s="660"/>
      <c r="I72" s="660" t="s">
        <v>59</v>
      </c>
      <c r="J72" s="660"/>
    </row>
    <row r="73" spans="1:10" ht="19.5" customHeight="1">
      <c r="A73" s="553"/>
      <c r="B73" s="553"/>
      <c r="C73" s="553"/>
      <c r="D73" s="660"/>
      <c r="E73" s="6" t="s">
        <v>56</v>
      </c>
      <c r="F73" s="6" t="s">
        <v>57</v>
      </c>
      <c r="G73" s="6" t="s">
        <v>58</v>
      </c>
      <c r="H73" s="6" t="s">
        <v>93</v>
      </c>
      <c r="I73" s="660"/>
      <c r="J73" s="660"/>
    </row>
    <row r="74" spans="1:10" ht="11.25" customHeight="1">
      <c r="A74" s="763">
        <v>1</v>
      </c>
      <c r="B74" s="885"/>
      <c r="C74" s="764"/>
      <c r="D74" s="27" t="s">
        <v>60</v>
      </c>
      <c r="E74" s="6">
        <v>3</v>
      </c>
      <c r="F74" s="6">
        <v>4</v>
      </c>
      <c r="G74" s="6">
        <v>5</v>
      </c>
      <c r="H74" s="6">
        <v>6</v>
      </c>
      <c r="I74" s="763">
        <v>7</v>
      </c>
      <c r="J74" s="764"/>
    </row>
    <row r="75" spans="1:10" ht="14.25" customHeight="1">
      <c r="A75" s="446"/>
      <c r="B75" s="447"/>
      <c r="C75" s="448"/>
      <c r="D75" s="28" t="s">
        <v>63</v>
      </c>
      <c r="E75" s="29"/>
      <c r="F75" s="29"/>
      <c r="G75" s="29"/>
      <c r="H75" s="29"/>
      <c r="I75" s="886"/>
      <c r="J75" s="887"/>
    </row>
    <row r="76" spans="1:10" ht="14.25" customHeight="1">
      <c r="A76" s="624" t="s">
        <v>61</v>
      </c>
      <c r="B76" s="625"/>
      <c r="C76" s="626"/>
      <c r="D76" s="30" t="s">
        <v>64</v>
      </c>
      <c r="E76" s="31"/>
      <c r="F76" s="31"/>
      <c r="G76" s="31"/>
      <c r="H76" s="31"/>
      <c r="I76" s="891">
        <v>0</v>
      </c>
      <c r="J76" s="892"/>
    </row>
    <row r="77" spans="1:10" ht="9" customHeight="1">
      <c r="A77" s="32"/>
      <c r="B77" s="32"/>
      <c r="C77" s="32"/>
      <c r="D77" s="38"/>
      <c r="E77" s="39"/>
      <c r="F77" s="39"/>
      <c r="G77" s="39"/>
      <c r="H77" s="39"/>
      <c r="I77" s="39"/>
      <c r="J77" s="1"/>
    </row>
    <row r="78" spans="1:10" ht="15" customHeight="1">
      <c r="A78" s="545" t="s">
        <v>211</v>
      </c>
      <c r="B78" s="545"/>
      <c r="C78" s="545"/>
      <c r="D78" s="545"/>
      <c r="E78" s="545"/>
      <c r="F78" s="545"/>
      <c r="G78" s="545"/>
      <c r="H78" s="545"/>
      <c r="I78" s="545"/>
      <c r="J78" s="545"/>
    </row>
    <row r="79" spans="1:10" ht="16.5" customHeight="1">
      <c r="A79" s="873" t="s">
        <v>312</v>
      </c>
      <c r="B79" s="873"/>
      <c r="C79" s="873"/>
      <c r="D79" s="873"/>
      <c r="E79" s="873"/>
      <c r="F79" s="873"/>
      <c r="G79" s="873"/>
      <c r="H79" s="873"/>
      <c r="I79" s="873"/>
      <c r="J79" s="873"/>
    </row>
    <row r="80" spans="1:10" ht="15" customHeight="1">
      <c r="A80" s="553" t="s">
        <v>12</v>
      </c>
      <c r="B80" s="553"/>
      <c r="C80" s="553"/>
      <c r="D80" s="553"/>
      <c r="E80" s="550" t="s">
        <v>11</v>
      </c>
      <c r="F80" s="551"/>
      <c r="G80" s="551"/>
      <c r="H80" s="552"/>
      <c r="I80" s="553" t="s">
        <v>10</v>
      </c>
      <c r="J80" s="553"/>
    </row>
    <row r="81" spans="1:10" ht="23.25" customHeight="1">
      <c r="A81" s="604" t="s">
        <v>558</v>
      </c>
      <c r="B81" s="605"/>
      <c r="C81" s="605"/>
      <c r="D81" s="606"/>
      <c r="E81" s="599" t="s">
        <v>559</v>
      </c>
      <c r="F81" s="600"/>
      <c r="G81" s="600"/>
      <c r="H81" s="601"/>
      <c r="I81" s="894">
        <v>10000</v>
      </c>
      <c r="J81" s="894"/>
    </row>
    <row r="82" spans="1:10" ht="12.75">
      <c r="A82" s="895" t="s">
        <v>67</v>
      </c>
      <c r="B82" s="896"/>
      <c r="C82" s="896"/>
      <c r="D82" s="897"/>
      <c r="E82" s="881"/>
      <c r="F82" s="882"/>
      <c r="G82" s="882"/>
      <c r="H82" s="883"/>
      <c r="I82" s="620">
        <f>I81</f>
        <v>10000</v>
      </c>
      <c r="J82" s="620"/>
    </row>
    <row r="83" spans="1:10" ht="9.75" customHeight="1">
      <c r="A83" s="33"/>
      <c r="B83" s="33"/>
      <c r="C83" s="33"/>
      <c r="D83" s="33"/>
      <c r="E83" s="5"/>
      <c r="F83" s="5"/>
      <c r="G83" s="5"/>
      <c r="H83" s="5"/>
      <c r="I83" s="5"/>
      <c r="J83" s="1"/>
    </row>
    <row r="84" spans="1:10" ht="15.75" customHeight="1">
      <c r="A84" s="884" t="s">
        <v>323</v>
      </c>
      <c r="B84" s="884"/>
      <c r="C84" s="884"/>
      <c r="D84" s="884"/>
      <c r="E84" s="884"/>
      <c r="F84" s="884"/>
      <c r="G84" s="884"/>
      <c r="H84" s="884"/>
      <c r="I84" s="884"/>
      <c r="J84" s="884"/>
    </row>
    <row r="85" spans="1:10" ht="12.75" customHeight="1">
      <c r="A85" s="858" t="s">
        <v>213</v>
      </c>
      <c r="B85" s="858"/>
      <c r="C85" s="858"/>
      <c r="D85" s="858"/>
      <c r="E85" s="858"/>
      <c r="F85" s="858"/>
      <c r="G85" s="858"/>
      <c r="H85" s="858"/>
      <c r="I85" s="858"/>
      <c r="J85" s="858"/>
    </row>
    <row r="86" spans="1:10" ht="12.75">
      <c r="A86" s="3" t="s">
        <v>107</v>
      </c>
      <c r="B86" s="3"/>
      <c r="C86" s="3"/>
      <c r="D86" s="3"/>
      <c r="E86" s="3"/>
      <c r="F86" s="1"/>
      <c r="G86" s="1"/>
      <c r="H86" s="1"/>
      <c r="I86" s="1"/>
      <c r="J86" s="1"/>
    </row>
    <row r="87" spans="1:13" ht="12.75">
      <c r="A87" s="702" t="s">
        <v>434</v>
      </c>
      <c r="B87" s="702"/>
      <c r="C87" s="702"/>
      <c r="D87" s="702"/>
      <c r="E87" s="702"/>
      <c r="F87" s="702"/>
      <c r="G87" s="702"/>
      <c r="H87" s="702"/>
      <c r="I87" s="702"/>
      <c r="J87" s="1"/>
      <c r="M87" s="355"/>
    </row>
    <row r="88" spans="1:21" ht="12" customHeight="1">
      <c r="A88" s="3" t="s">
        <v>31</v>
      </c>
      <c r="B88" s="3"/>
      <c r="C88" s="3"/>
      <c r="D88" s="3"/>
      <c r="E88" s="3"/>
      <c r="F88" s="1"/>
      <c r="G88" s="1"/>
      <c r="H88" s="1"/>
      <c r="I88" s="1"/>
      <c r="J88" s="241">
        <v>8120.44</v>
      </c>
      <c r="K88" s="209"/>
      <c r="L88" s="209"/>
      <c r="M88" s="91"/>
      <c r="N88" s="367"/>
      <c r="O88" s="209"/>
      <c r="P88" s="209"/>
      <c r="Q88" s="209"/>
      <c r="R88" s="209"/>
      <c r="S88" s="209"/>
      <c r="T88" s="209"/>
      <c r="U88" s="209"/>
    </row>
    <row r="89" spans="1:21" ht="14.25" customHeight="1">
      <c r="A89" s="567" t="s">
        <v>560</v>
      </c>
      <c r="B89" s="568"/>
      <c r="C89" s="568"/>
      <c r="D89" s="568"/>
      <c r="E89" s="568"/>
      <c r="F89" s="568"/>
      <c r="G89" s="568"/>
      <c r="H89" s="568"/>
      <c r="I89" s="568"/>
      <c r="J89" s="241">
        <v>612</v>
      </c>
      <c r="K89" s="209"/>
      <c r="L89" s="209"/>
      <c r="M89" s="91"/>
      <c r="N89" s="209"/>
      <c r="O89" s="209"/>
      <c r="P89" s="209"/>
      <c r="Q89" s="209"/>
      <c r="R89" s="209"/>
      <c r="S89" s="209"/>
      <c r="T89" s="209"/>
      <c r="U89" s="209"/>
    </row>
    <row r="90" spans="1:21" ht="14.25" customHeight="1">
      <c r="A90" s="889" t="s">
        <v>324</v>
      </c>
      <c r="B90" s="889"/>
      <c r="C90" s="889"/>
      <c r="D90" s="889"/>
      <c r="E90" s="889"/>
      <c r="F90" s="889"/>
      <c r="G90" s="889"/>
      <c r="H90" s="62"/>
      <c r="I90" s="62"/>
      <c r="J90" s="230">
        <f>J88+J89</f>
        <v>8732.439999999999</v>
      </c>
      <c r="K90" s="209"/>
      <c r="L90" s="209"/>
      <c r="M90" s="91"/>
      <c r="N90" s="209"/>
      <c r="O90" s="209"/>
      <c r="P90" s="209"/>
      <c r="Q90" s="209"/>
      <c r="R90" s="209"/>
      <c r="S90" s="209"/>
      <c r="T90" s="209"/>
      <c r="U90" s="209"/>
    </row>
    <row r="91" spans="1:21" ht="12.75" customHeight="1">
      <c r="A91" s="845" t="s">
        <v>214</v>
      </c>
      <c r="B91" s="845"/>
      <c r="C91" s="845"/>
      <c r="D91" s="845"/>
      <c r="E91" s="845"/>
      <c r="F91" s="845"/>
      <c r="G91" s="845"/>
      <c r="H91" s="845"/>
      <c r="I91" s="845"/>
      <c r="J91" s="153"/>
      <c r="K91" s="209"/>
      <c r="L91" s="209"/>
      <c r="M91" s="209"/>
      <c r="N91" s="846"/>
      <c r="O91" s="846"/>
      <c r="P91" s="846"/>
      <c r="Q91" s="846"/>
      <c r="R91" s="846"/>
      <c r="S91" s="209"/>
      <c r="T91" s="209"/>
      <c r="U91" s="209"/>
    </row>
    <row r="92" spans="1:21" ht="24.75" customHeight="1">
      <c r="A92" s="890" t="s">
        <v>215</v>
      </c>
      <c r="B92" s="890"/>
      <c r="C92" s="890"/>
      <c r="D92" s="890"/>
      <c r="E92" s="890"/>
      <c r="F92" s="890"/>
      <c r="G92" s="890"/>
      <c r="H92" s="890"/>
      <c r="I92" s="890"/>
      <c r="J92" s="890"/>
      <c r="K92" s="209"/>
      <c r="L92" s="91"/>
      <c r="M92" s="209"/>
      <c r="N92" s="210"/>
      <c r="O92" s="210"/>
      <c r="P92" s="210"/>
      <c r="Q92" s="210"/>
      <c r="R92" s="210"/>
      <c r="S92" s="209"/>
      <c r="T92" s="209"/>
      <c r="U92" s="209"/>
    </row>
    <row r="93" spans="1:21" ht="8.25" customHeight="1">
      <c r="A93" s="423"/>
      <c r="B93" s="423"/>
      <c r="C93" s="423"/>
      <c r="D93" s="423"/>
      <c r="E93" s="423"/>
      <c r="F93" s="423"/>
      <c r="G93" s="423"/>
      <c r="H93" s="423"/>
      <c r="I93" s="423"/>
      <c r="J93" s="232"/>
      <c r="K93" s="209"/>
      <c r="L93" s="91"/>
      <c r="M93" s="281"/>
      <c r="N93" s="396"/>
      <c r="O93" s="210"/>
      <c r="P93" s="210"/>
      <c r="Q93" s="210"/>
      <c r="R93" s="210"/>
      <c r="S93" s="209"/>
      <c r="T93" s="209"/>
      <c r="U93" s="209"/>
    </row>
    <row r="94" spans="1:21" ht="6" customHeight="1">
      <c r="A94" s="423"/>
      <c r="B94" s="423"/>
      <c r="C94" s="423"/>
      <c r="D94" s="423"/>
      <c r="E94" s="423"/>
      <c r="F94" s="423"/>
      <c r="G94" s="88"/>
      <c r="H94" s="88"/>
      <c r="I94" s="88"/>
      <c r="J94" s="232"/>
      <c r="K94" s="209"/>
      <c r="L94" s="91"/>
      <c r="M94" s="281"/>
      <c r="N94" s="210"/>
      <c r="O94" s="210"/>
      <c r="P94" s="210"/>
      <c r="Q94" s="210"/>
      <c r="R94" s="210"/>
      <c r="S94" s="209"/>
      <c r="T94" s="209"/>
      <c r="U94" s="209"/>
    </row>
    <row r="95" spans="1:21" ht="12.75">
      <c r="A95" s="898" t="s">
        <v>117</v>
      </c>
      <c r="B95" s="898"/>
      <c r="C95" s="898"/>
      <c r="D95" s="898"/>
      <c r="E95" s="898"/>
      <c r="F95" s="898"/>
      <c r="G95" s="898"/>
      <c r="H95" s="898"/>
      <c r="I95" s="898"/>
      <c r="J95" s="75">
        <f>J93+J94</f>
        <v>0</v>
      </c>
      <c r="K95" s="209"/>
      <c r="L95" s="91"/>
      <c r="M95" s="209"/>
      <c r="N95" s="210"/>
      <c r="O95" s="210"/>
      <c r="P95" s="210"/>
      <c r="Q95" s="210"/>
      <c r="R95" s="210"/>
      <c r="S95" s="209"/>
      <c r="T95" s="209"/>
      <c r="U95" s="209"/>
    </row>
    <row r="96" spans="1:21" ht="12.75">
      <c r="A96" s="744"/>
      <c r="B96" s="744"/>
      <c r="C96" s="744"/>
      <c r="D96" s="744"/>
      <c r="E96" s="744"/>
      <c r="F96" s="744"/>
      <c r="G96" s="744"/>
      <c r="H96" s="744"/>
      <c r="I96" s="744"/>
      <c r="J96" s="75"/>
      <c r="K96" s="209"/>
      <c r="L96" s="91"/>
      <c r="M96" s="209"/>
      <c r="N96" s="210"/>
      <c r="O96" s="210"/>
      <c r="P96" s="210"/>
      <c r="Q96" s="210"/>
      <c r="R96" s="210"/>
      <c r="S96" s="209"/>
      <c r="T96" s="209"/>
      <c r="U96" s="209"/>
    </row>
    <row r="97" spans="1:21" ht="17.25" customHeight="1">
      <c r="A97" s="858" t="s">
        <v>216</v>
      </c>
      <c r="B97" s="858"/>
      <c r="C97" s="858"/>
      <c r="D97" s="858"/>
      <c r="E97" s="858"/>
      <c r="F97" s="858"/>
      <c r="G97" s="858"/>
      <c r="H97" s="858"/>
      <c r="I97" s="858"/>
      <c r="J97" s="858"/>
      <c r="K97" s="209"/>
      <c r="L97" s="91"/>
      <c r="M97" s="848"/>
      <c r="N97" s="848"/>
      <c r="O97" s="848"/>
      <c r="P97" s="848"/>
      <c r="Q97" s="848"/>
      <c r="R97" s="209"/>
      <c r="S97" s="209"/>
      <c r="T97" s="209"/>
      <c r="U97" s="209"/>
    </row>
    <row r="98" spans="1:21" ht="15" customHeight="1">
      <c r="A98" s="888" t="s">
        <v>439</v>
      </c>
      <c r="B98" s="888"/>
      <c r="C98" s="888"/>
      <c r="D98" s="888"/>
      <c r="E98" s="888"/>
      <c r="F98" s="888"/>
      <c r="G98" s="888"/>
      <c r="H98" s="888"/>
      <c r="I98" s="888"/>
      <c r="J98" s="404">
        <v>77000</v>
      </c>
      <c r="K98" s="209"/>
      <c r="L98" s="91"/>
      <c r="M98" s="91">
        <v>77000</v>
      </c>
      <c r="N98" s="337"/>
      <c r="O98" s="210"/>
      <c r="P98" s="210"/>
      <c r="Q98" s="210"/>
      <c r="R98" s="210"/>
      <c r="S98" s="209"/>
      <c r="T98" s="209"/>
      <c r="U98" s="209"/>
    </row>
    <row r="99" spans="1:21" ht="45" customHeight="1">
      <c r="A99" s="888" t="s">
        <v>561</v>
      </c>
      <c r="B99" s="888"/>
      <c r="C99" s="888"/>
      <c r="D99" s="888"/>
      <c r="E99" s="888"/>
      <c r="F99" s="888"/>
      <c r="G99" s="888"/>
      <c r="H99" s="888"/>
      <c r="I99" s="888"/>
      <c r="J99" s="404">
        <v>68067</v>
      </c>
      <c r="K99" s="209"/>
      <c r="L99" s="228"/>
      <c r="M99" s="473">
        <v>73167</v>
      </c>
      <c r="N99" s="899"/>
      <c r="O99" s="210"/>
      <c r="P99" s="210"/>
      <c r="Q99" s="210"/>
      <c r="R99" s="210"/>
      <c r="S99" s="209"/>
      <c r="T99" s="209"/>
      <c r="U99" s="209"/>
    </row>
    <row r="100" spans="1:21" ht="17.25" customHeight="1">
      <c r="A100" s="888" t="s">
        <v>450</v>
      </c>
      <c r="B100" s="888"/>
      <c r="C100" s="888"/>
      <c r="D100" s="888"/>
      <c r="E100" s="888"/>
      <c r="F100" s="888"/>
      <c r="G100" s="888"/>
      <c r="H100" s="888"/>
      <c r="I100" s="888"/>
      <c r="J100" s="404">
        <v>5100</v>
      </c>
      <c r="K100" s="209"/>
      <c r="L100" s="228"/>
      <c r="M100" s="473"/>
      <c r="N100" s="899"/>
      <c r="O100" s="210"/>
      <c r="P100" s="210"/>
      <c r="Q100" s="210"/>
      <c r="R100" s="210"/>
      <c r="S100" s="209"/>
      <c r="T100" s="209"/>
      <c r="U100" s="209"/>
    </row>
    <row r="101" spans="1:21" ht="16.5" customHeight="1">
      <c r="A101" s="888" t="s">
        <v>443</v>
      </c>
      <c r="B101" s="888"/>
      <c r="C101" s="888"/>
      <c r="D101" s="888"/>
      <c r="E101" s="888"/>
      <c r="F101" s="888"/>
      <c r="G101" s="888"/>
      <c r="H101" s="888"/>
      <c r="I101" s="888"/>
      <c r="J101" s="404">
        <v>40000</v>
      </c>
      <c r="K101" s="209"/>
      <c r="L101" s="91"/>
      <c r="M101" s="91">
        <v>40000</v>
      </c>
      <c r="N101" s="396"/>
      <c r="O101" s="210"/>
      <c r="P101" s="210"/>
      <c r="Q101" s="210"/>
      <c r="R101" s="210"/>
      <c r="S101" s="209"/>
      <c r="T101" s="209"/>
      <c r="U101" s="209"/>
    </row>
    <row r="102" spans="1:21" ht="16.5" customHeight="1">
      <c r="A102" s="423" t="s">
        <v>440</v>
      </c>
      <c r="B102" s="847"/>
      <c r="C102" s="847"/>
      <c r="D102" s="847"/>
      <c r="E102" s="847"/>
      <c r="F102" s="847"/>
      <c r="G102" s="847"/>
      <c r="H102" s="847"/>
      <c r="I102" s="847"/>
      <c r="J102" s="404">
        <v>95810</v>
      </c>
      <c r="K102" s="209"/>
      <c r="L102" s="91"/>
      <c r="M102" s="91">
        <v>95810</v>
      </c>
      <c r="N102" s="337"/>
      <c r="O102" s="210"/>
      <c r="P102" s="210"/>
      <c r="Q102" s="210"/>
      <c r="R102" s="210"/>
      <c r="S102" s="209"/>
      <c r="T102" s="209"/>
      <c r="U102" s="209"/>
    </row>
    <row r="103" spans="1:21" ht="16.5" customHeight="1">
      <c r="A103" s="423" t="s">
        <v>438</v>
      </c>
      <c r="B103" s="423"/>
      <c r="C103" s="423"/>
      <c r="D103" s="423"/>
      <c r="E103" s="423"/>
      <c r="F103" s="423"/>
      <c r="G103" s="423"/>
      <c r="H103" s="227"/>
      <c r="I103" s="227"/>
      <c r="J103" s="404">
        <v>22000</v>
      </c>
      <c r="K103" s="209"/>
      <c r="L103" s="91"/>
      <c r="M103" s="399">
        <v>22000</v>
      </c>
      <c r="N103" s="337"/>
      <c r="O103" s="210"/>
      <c r="P103" s="210"/>
      <c r="Q103" s="210"/>
      <c r="R103" s="210"/>
      <c r="S103" s="209"/>
      <c r="T103" s="209"/>
      <c r="U103" s="209"/>
    </row>
    <row r="104" spans="1:21" ht="16.5" customHeight="1">
      <c r="A104" s="423" t="s">
        <v>380</v>
      </c>
      <c r="B104" s="423"/>
      <c r="C104" s="423"/>
      <c r="D104" s="423"/>
      <c r="E104" s="423"/>
      <c r="F104" s="423"/>
      <c r="G104" s="423"/>
      <c r="H104" s="423"/>
      <c r="I104" s="423"/>
      <c r="J104" s="404">
        <v>20000</v>
      </c>
      <c r="K104" s="209"/>
      <c r="L104" s="91"/>
      <c r="M104" s="91">
        <v>20000</v>
      </c>
      <c r="N104" s="396"/>
      <c r="O104" s="210"/>
      <c r="P104" s="210"/>
      <c r="Q104" s="210"/>
      <c r="R104" s="210"/>
      <c r="S104" s="209"/>
      <c r="T104" s="209"/>
      <c r="U104" s="209"/>
    </row>
    <row r="105" spans="1:21" ht="17.25" customHeight="1">
      <c r="A105" s="423" t="s">
        <v>437</v>
      </c>
      <c r="B105" s="423"/>
      <c r="C105" s="423"/>
      <c r="D105" s="423"/>
      <c r="E105" s="423"/>
      <c r="F105" s="423"/>
      <c r="G105" s="423"/>
      <c r="H105" s="423"/>
      <c r="I105" s="423"/>
      <c r="J105" s="404">
        <v>50000</v>
      </c>
      <c r="K105" s="209"/>
      <c r="L105" s="91"/>
      <c r="M105" s="91"/>
      <c r="N105" s="397"/>
      <c r="O105" s="398"/>
      <c r="P105" s="396"/>
      <c r="Q105" s="396"/>
      <c r="R105" s="396"/>
      <c r="S105" s="209"/>
      <c r="T105" s="209"/>
      <c r="U105" s="209"/>
    </row>
    <row r="106" spans="1:21" ht="15.75" customHeight="1">
      <c r="A106" s="423" t="s">
        <v>441</v>
      </c>
      <c r="B106" s="423"/>
      <c r="C106" s="423"/>
      <c r="D106" s="423"/>
      <c r="E106" s="423"/>
      <c r="F106" s="423"/>
      <c r="G106" s="423"/>
      <c r="H106" s="423"/>
      <c r="I106" s="88"/>
      <c r="J106" s="404">
        <v>22000</v>
      </c>
      <c r="K106" s="209"/>
      <c r="L106" s="91"/>
      <c r="M106" s="399">
        <v>22000</v>
      </c>
      <c r="N106" s="337"/>
      <c r="O106" s="209"/>
      <c r="P106" s="209"/>
      <c r="Q106" s="209"/>
      <c r="R106" s="209"/>
      <c r="S106" s="209"/>
      <c r="T106" s="209"/>
      <c r="U106" s="209"/>
    </row>
    <row r="107" spans="1:21" ht="15.75" customHeight="1">
      <c r="A107" s="423" t="s">
        <v>442</v>
      </c>
      <c r="B107" s="423"/>
      <c r="C107" s="423"/>
      <c r="D107" s="423"/>
      <c r="E107" s="423"/>
      <c r="F107" s="423"/>
      <c r="G107" s="423"/>
      <c r="H107" s="423"/>
      <c r="I107" s="423"/>
      <c r="J107" s="404">
        <v>21670</v>
      </c>
      <c r="K107" s="209"/>
      <c r="L107" s="91"/>
      <c r="M107" s="399">
        <v>21670</v>
      </c>
      <c r="N107" s="212"/>
      <c r="O107" s="209"/>
      <c r="P107" s="362"/>
      <c r="Q107" s="362"/>
      <c r="R107" s="209"/>
      <c r="S107" s="209"/>
      <c r="T107" s="209"/>
      <c r="U107" s="209"/>
    </row>
    <row r="108" spans="1:21" ht="15.75" customHeight="1">
      <c r="A108" s="423" t="s">
        <v>532</v>
      </c>
      <c r="B108" s="423"/>
      <c r="C108" s="423"/>
      <c r="D108" s="423"/>
      <c r="E108" s="423"/>
      <c r="F108" s="423"/>
      <c r="G108" s="423"/>
      <c r="H108" s="423"/>
      <c r="I108" s="423"/>
      <c r="J108" s="404">
        <v>7700</v>
      </c>
      <c r="K108" s="209"/>
      <c r="L108" s="91"/>
      <c r="M108" s="399">
        <v>7700</v>
      </c>
      <c r="N108" s="91"/>
      <c r="O108" s="209"/>
      <c r="P108" s="209"/>
      <c r="Q108" s="209"/>
      <c r="R108" s="209"/>
      <c r="S108" s="209"/>
      <c r="T108" s="209"/>
      <c r="U108" s="209"/>
    </row>
    <row r="109" spans="1:21" ht="15.75" customHeight="1">
      <c r="A109" s="423" t="s">
        <v>593</v>
      </c>
      <c r="B109" s="423"/>
      <c r="C109" s="423"/>
      <c r="D109" s="423"/>
      <c r="E109" s="423"/>
      <c r="F109" s="423"/>
      <c r="G109" s="423"/>
      <c r="H109" s="423"/>
      <c r="I109" s="88"/>
      <c r="J109" s="404">
        <v>4500</v>
      </c>
      <c r="K109" s="209"/>
      <c r="L109" s="91"/>
      <c r="M109" s="208"/>
      <c r="N109" s="91"/>
      <c r="O109" s="91"/>
      <c r="P109" s="366"/>
      <c r="Q109" s="366"/>
      <c r="R109" s="366"/>
      <c r="S109" s="209"/>
      <c r="T109" s="209"/>
      <c r="U109" s="209"/>
    </row>
    <row r="110" spans="1:21" ht="15.75" customHeight="1">
      <c r="A110" s="423" t="s">
        <v>521</v>
      </c>
      <c r="B110" s="423"/>
      <c r="C110" s="423"/>
      <c r="D110" s="423"/>
      <c r="E110" s="423"/>
      <c r="F110" s="423"/>
      <c r="G110" s="423"/>
      <c r="H110" s="423"/>
      <c r="I110" s="423"/>
      <c r="J110" s="404">
        <v>25000</v>
      </c>
      <c r="K110" s="209"/>
      <c r="L110" s="91"/>
      <c r="M110" s="208"/>
      <c r="N110" s="91"/>
      <c r="O110" s="91"/>
      <c r="P110" s="209"/>
      <c r="Q110" s="209"/>
      <c r="R110" s="209"/>
      <c r="S110" s="209"/>
      <c r="T110" s="209"/>
      <c r="U110" s="209"/>
    </row>
    <row r="111" spans="1:21" ht="15.75" customHeight="1">
      <c r="A111" s="423" t="s">
        <v>453</v>
      </c>
      <c r="B111" s="423"/>
      <c r="C111" s="423"/>
      <c r="D111" s="423"/>
      <c r="E111" s="423"/>
      <c r="F111" s="423"/>
      <c r="G111" s="423"/>
      <c r="H111" s="423"/>
      <c r="I111" s="88"/>
      <c r="J111" s="404">
        <v>15000</v>
      </c>
      <c r="K111" s="209"/>
      <c r="L111" s="91"/>
      <c r="M111" s="388"/>
      <c r="N111" s="367"/>
      <c r="O111" s="91"/>
      <c r="P111" s="388"/>
      <c r="Q111" s="209"/>
      <c r="R111" s="209"/>
      <c r="S111" s="91"/>
      <c r="T111" s="209"/>
      <c r="U111" s="209"/>
    </row>
    <row r="112" spans="1:21" ht="15.75" customHeight="1">
      <c r="A112" s="423" t="s">
        <v>564</v>
      </c>
      <c r="B112" s="423"/>
      <c r="C112" s="423"/>
      <c r="D112" s="423"/>
      <c r="E112" s="423"/>
      <c r="F112" s="423"/>
      <c r="G112" s="423"/>
      <c r="H112" s="423"/>
      <c r="I112" s="423"/>
      <c r="J112" s="404">
        <v>1600</v>
      </c>
      <c r="K112" s="209"/>
      <c r="L112" s="91"/>
      <c r="M112" s="208"/>
      <c r="N112" s="91"/>
      <c r="O112" s="91"/>
      <c r="P112" s="209"/>
      <c r="Q112" s="209"/>
      <c r="R112" s="209"/>
      <c r="S112" s="209"/>
      <c r="T112" s="209"/>
      <c r="U112" s="209"/>
    </row>
    <row r="113" spans="1:21" ht="15.75" customHeight="1">
      <c r="A113" s="423" t="s">
        <v>594</v>
      </c>
      <c r="B113" s="423"/>
      <c r="C113" s="423"/>
      <c r="D113" s="423"/>
      <c r="E113" s="423"/>
      <c r="F113" s="423"/>
      <c r="G113" s="423"/>
      <c r="H113" s="423"/>
      <c r="I113" s="423"/>
      <c r="J113" s="404">
        <v>45000</v>
      </c>
      <c r="K113" s="209"/>
      <c r="L113" s="91"/>
      <c r="M113" s="208"/>
      <c r="N113" s="91"/>
      <c r="O113" s="91"/>
      <c r="P113" s="209"/>
      <c r="Q113" s="209"/>
      <c r="R113" s="209"/>
      <c r="S113" s="209"/>
      <c r="T113" s="209"/>
      <c r="U113" s="209"/>
    </row>
    <row r="114" spans="1:21" ht="15.75" customHeight="1">
      <c r="A114" s="901" t="s">
        <v>562</v>
      </c>
      <c r="B114" s="901"/>
      <c r="C114" s="901"/>
      <c r="D114" s="901"/>
      <c r="E114" s="901"/>
      <c r="F114" s="901"/>
      <c r="G114" s="901"/>
      <c r="H114" s="80"/>
      <c r="I114" s="80"/>
      <c r="J114" s="242"/>
      <c r="K114" s="209"/>
      <c r="L114" s="91"/>
      <c r="M114" s="209"/>
      <c r="N114" s="209"/>
      <c r="O114" s="209"/>
      <c r="P114" s="209"/>
      <c r="Q114" s="209"/>
      <c r="R114" s="209"/>
      <c r="S114" s="209"/>
      <c r="T114" s="209"/>
      <c r="U114" s="209"/>
    </row>
    <row r="115" spans="1:21" ht="15.75" customHeight="1">
      <c r="A115" s="893" t="s">
        <v>445</v>
      </c>
      <c r="B115" s="893"/>
      <c r="C115" s="893"/>
      <c r="D115" s="893"/>
      <c r="E115" s="893"/>
      <c r="F115" s="893"/>
      <c r="G115" s="893"/>
      <c r="H115" s="893"/>
      <c r="I115" s="893"/>
      <c r="J115" s="358">
        <v>5000</v>
      </c>
      <c r="K115" s="209"/>
      <c r="L115" s="91"/>
      <c r="M115" s="91">
        <v>5000</v>
      </c>
      <c r="N115" s="209"/>
      <c r="O115" s="209"/>
      <c r="P115" s="209"/>
      <c r="Q115" s="209"/>
      <c r="R115" s="209"/>
      <c r="S115" s="209"/>
      <c r="T115" s="209"/>
      <c r="U115" s="209"/>
    </row>
    <row r="116" spans="1:21" ht="15.75" customHeight="1">
      <c r="A116" s="893" t="s">
        <v>325</v>
      </c>
      <c r="B116" s="893"/>
      <c r="C116" s="893"/>
      <c r="D116" s="893"/>
      <c r="E116" s="893"/>
      <c r="F116" s="893"/>
      <c r="G116" s="893"/>
      <c r="H116" s="893"/>
      <c r="I116" s="893"/>
      <c r="J116" s="358">
        <v>2000</v>
      </c>
      <c r="K116" s="209"/>
      <c r="L116" s="91"/>
      <c r="M116" s="91">
        <v>2000</v>
      </c>
      <c r="N116" s="209"/>
      <c r="O116" s="209"/>
      <c r="P116" s="209"/>
      <c r="Q116" s="209"/>
      <c r="R116" s="209"/>
      <c r="S116" s="209"/>
      <c r="T116" s="209"/>
      <c r="U116" s="209"/>
    </row>
    <row r="117" spans="1:21" ht="15.75" customHeight="1">
      <c r="A117" s="893" t="s">
        <v>413</v>
      </c>
      <c r="B117" s="893"/>
      <c r="C117" s="893"/>
      <c r="D117" s="893"/>
      <c r="E117" s="893"/>
      <c r="F117" s="893"/>
      <c r="G117" s="893"/>
      <c r="H117" s="893"/>
      <c r="I117" s="893"/>
      <c r="J117" s="358">
        <v>2000</v>
      </c>
      <c r="K117" s="209"/>
      <c r="L117" s="91"/>
      <c r="M117" s="91">
        <v>2000</v>
      </c>
      <c r="N117" s="209"/>
      <c r="O117" s="209"/>
      <c r="P117" s="209"/>
      <c r="Q117" s="209"/>
      <c r="R117" s="209"/>
      <c r="S117" s="209"/>
      <c r="T117" s="209"/>
      <c r="U117" s="209"/>
    </row>
    <row r="118" spans="1:21" ht="15.75" customHeight="1">
      <c r="A118" s="893" t="s">
        <v>326</v>
      </c>
      <c r="B118" s="893"/>
      <c r="C118" s="893"/>
      <c r="D118" s="893"/>
      <c r="E118" s="893"/>
      <c r="F118" s="893"/>
      <c r="G118" s="893"/>
      <c r="H118" s="893"/>
      <c r="I118" s="893"/>
      <c r="J118" s="358">
        <v>8710</v>
      </c>
      <c r="K118" s="209"/>
      <c r="L118" s="91"/>
      <c r="M118" s="91">
        <v>8710</v>
      </c>
      <c r="N118" s="209"/>
      <c r="O118" s="209"/>
      <c r="P118" s="209"/>
      <c r="Q118" s="209"/>
      <c r="R118" s="209"/>
      <c r="S118" s="209"/>
      <c r="T118" s="209"/>
      <c r="U118" s="209"/>
    </row>
    <row r="119" spans="1:21" ht="15.75" customHeight="1">
      <c r="A119" s="893" t="s">
        <v>327</v>
      </c>
      <c r="B119" s="893"/>
      <c r="C119" s="893"/>
      <c r="D119" s="893"/>
      <c r="E119" s="893"/>
      <c r="F119" s="893"/>
      <c r="G119" s="893"/>
      <c r="H119" s="893"/>
      <c r="I119" s="893"/>
      <c r="J119" s="358">
        <v>7000</v>
      </c>
      <c r="K119" s="209"/>
      <c r="L119" s="91"/>
      <c r="M119" s="91">
        <v>7000</v>
      </c>
      <c r="N119" s="209"/>
      <c r="O119" s="209"/>
      <c r="P119" s="209"/>
      <c r="Q119" s="209"/>
      <c r="R119" s="209"/>
      <c r="S119" s="209"/>
      <c r="T119" s="209"/>
      <c r="U119" s="209"/>
    </row>
    <row r="120" spans="1:21" ht="15.75" customHeight="1">
      <c r="A120" s="893" t="s">
        <v>411</v>
      </c>
      <c r="B120" s="893"/>
      <c r="C120" s="893"/>
      <c r="D120" s="893"/>
      <c r="E120" s="893"/>
      <c r="F120" s="893"/>
      <c r="G120" s="893"/>
      <c r="H120" s="893"/>
      <c r="I120" s="893"/>
      <c r="J120" s="358">
        <v>1970</v>
      </c>
      <c r="K120" s="209"/>
      <c r="L120" s="91"/>
      <c r="M120" s="91">
        <v>1970</v>
      </c>
      <c r="N120" s="209"/>
      <c r="O120" s="209"/>
      <c r="P120" s="209"/>
      <c r="Q120" s="209"/>
      <c r="R120" s="209"/>
      <c r="S120" s="209"/>
      <c r="T120" s="209"/>
      <c r="U120" s="209"/>
    </row>
    <row r="121" spans="1:21" ht="15.75" customHeight="1">
      <c r="A121" s="893" t="s">
        <v>435</v>
      </c>
      <c r="B121" s="893"/>
      <c r="C121" s="893"/>
      <c r="D121" s="893"/>
      <c r="E121" s="893"/>
      <c r="F121" s="893"/>
      <c r="G121" s="893"/>
      <c r="H121" s="893"/>
      <c r="I121" s="893"/>
      <c r="J121" s="358">
        <v>4151</v>
      </c>
      <c r="K121" s="209"/>
      <c r="L121" s="91"/>
      <c r="M121" s="91">
        <v>4151</v>
      </c>
      <c r="N121" s="209"/>
      <c r="O121" s="209"/>
      <c r="P121" s="209"/>
      <c r="Q121" s="209"/>
      <c r="R121" s="209"/>
      <c r="S121" s="209"/>
      <c r="T121" s="209"/>
      <c r="U121" s="209"/>
    </row>
    <row r="122" spans="1:21" ht="15.75" customHeight="1" hidden="1">
      <c r="A122" s="893"/>
      <c r="B122" s="893"/>
      <c r="C122" s="893"/>
      <c r="D122" s="893"/>
      <c r="E122" s="893"/>
      <c r="F122" s="893"/>
      <c r="G122" s="893"/>
      <c r="H122" s="893"/>
      <c r="I122" s="893"/>
      <c r="J122" s="358"/>
      <c r="K122" s="209"/>
      <c r="L122" s="91"/>
      <c r="M122" s="91"/>
      <c r="N122" s="209"/>
      <c r="O122" s="209"/>
      <c r="P122" s="209"/>
      <c r="Q122" s="209"/>
      <c r="R122" s="209"/>
      <c r="S122" s="209"/>
      <c r="T122" s="209"/>
      <c r="U122" s="209"/>
    </row>
    <row r="123" spans="1:21" ht="15.75" customHeight="1">
      <c r="A123" s="233" t="s">
        <v>328</v>
      </c>
      <c r="B123" s="231"/>
      <c r="C123" s="231"/>
      <c r="D123" s="231"/>
      <c r="E123" s="231"/>
      <c r="F123" s="231"/>
      <c r="G123" s="231"/>
      <c r="H123" s="231"/>
      <c r="I123" s="231"/>
      <c r="J123" s="52">
        <f>J115+J116+J117+J118+J119+J120+J121+J122</f>
        <v>30831</v>
      </c>
      <c r="K123" s="209"/>
      <c r="L123" s="91"/>
      <c r="M123" s="209"/>
      <c r="N123" s="209"/>
      <c r="O123" s="209"/>
      <c r="P123" s="209"/>
      <c r="Q123" s="209"/>
      <c r="R123" s="209"/>
      <c r="S123" s="209"/>
      <c r="T123" s="209"/>
      <c r="U123" s="209"/>
    </row>
    <row r="124" spans="1:21" ht="12.75">
      <c r="A124" s="901" t="s">
        <v>115</v>
      </c>
      <c r="B124" s="781"/>
      <c r="C124" s="781"/>
      <c r="D124" s="781"/>
      <c r="E124" s="781"/>
      <c r="F124" s="781"/>
      <c r="G124" s="781"/>
      <c r="H124" s="781"/>
      <c r="I124" s="781"/>
      <c r="J124" s="57">
        <f>J98+J99+J101+J102+J105+J103+J106+J107+J123+J108+J104+J100+J110+J111+J109+J112+J113</f>
        <v>551278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</row>
    <row r="125" spans="1:21" ht="9.75" customHeight="1">
      <c r="A125" s="74"/>
      <c r="B125" s="71"/>
      <c r="C125" s="71"/>
      <c r="D125" s="71"/>
      <c r="E125" s="71"/>
      <c r="F125" s="71"/>
      <c r="G125" s="71"/>
      <c r="H125" s="71"/>
      <c r="I125" s="71"/>
      <c r="J125" s="57"/>
      <c r="K125" s="209"/>
      <c r="L125" s="91"/>
      <c r="M125" s="211"/>
      <c r="N125" s="211"/>
      <c r="O125" s="211"/>
      <c r="P125" s="211"/>
      <c r="Q125" s="211"/>
      <c r="R125" s="211"/>
      <c r="S125" s="209"/>
      <c r="T125" s="209"/>
      <c r="U125" s="209"/>
    </row>
    <row r="126" spans="1:21" ht="13.5" customHeight="1">
      <c r="A126" s="909" t="s">
        <v>217</v>
      </c>
      <c r="B126" s="909"/>
      <c r="C126" s="909"/>
      <c r="D126" s="909"/>
      <c r="E126" s="909"/>
      <c r="F126" s="909"/>
      <c r="G126" s="909"/>
      <c r="H126" s="909"/>
      <c r="I126" s="909"/>
      <c r="J126" s="909"/>
      <c r="K126" s="209"/>
      <c r="L126" s="91"/>
      <c r="M126" s="210"/>
      <c r="N126" s="210"/>
      <c r="O126" s="210"/>
      <c r="P126" s="210"/>
      <c r="Q126" s="210"/>
      <c r="R126" s="210"/>
      <c r="S126" s="209"/>
      <c r="T126" s="209"/>
      <c r="U126" s="209"/>
    </row>
    <row r="127" spans="1:21" ht="17.25" customHeight="1">
      <c r="A127" s="423" t="s">
        <v>565</v>
      </c>
      <c r="B127" s="423"/>
      <c r="C127" s="423"/>
      <c r="D127" s="423"/>
      <c r="E127" s="423"/>
      <c r="F127" s="423"/>
      <c r="G127" s="423"/>
      <c r="H127" s="423"/>
      <c r="I127" s="423"/>
      <c r="J127" s="358">
        <v>18600</v>
      </c>
      <c r="K127" s="209"/>
      <c r="L127" s="229"/>
      <c r="M127" s="324"/>
      <c r="N127" s="360"/>
      <c r="O127" s="279"/>
      <c r="P127" s="210"/>
      <c r="Q127" s="210"/>
      <c r="R127" s="210"/>
      <c r="S127" s="209"/>
      <c r="T127" s="209"/>
      <c r="U127" s="209"/>
    </row>
    <row r="128" spans="1:21" ht="24" customHeight="1">
      <c r="A128" s="423" t="s">
        <v>444</v>
      </c>
      <c r="B128" s="423"/>
      <c r="C128" s="423"/>
      <c r="D128" s="423"/>
      <c r="E128" s="423"/>
      <c r="F128" s="423"/>
      <c r="G128" s="423"/>
      <c r="H128" s="423"/>
      <c r="I128" s="423"/>
      <c r="J128" s="358">
        <v>12650</v>
      </c>
      <c r="K128" s="209"/>
      <c r="L128" s="91"/>
      <c r="M128" s="218"/>
      <c r="N128" s="371"/>
      <c r="O128" s="371"/>
      <c r="P128" s="211"/>
      <c r="Q128" s="211"/>
      <c r="R128" s="211"/>
      <c r="S128" s="209"/>
      <c r="T128" s="209"/>
      <c r="U128" s="209"/>
    </row>
    <row r="129" spans="1:21" ht="24" customHeight="1">
      <c r="A129" s="423" t="s">
        <v>414</v>
      </c>
      <c r="B129" s="423"/>
      <c r="C129" s="423"/>
      <c r="D129" s="423"/>
      <c r="E129" s="423"/>
      <c r="F129" s="423"/>
      <c r="G129" s="423"/>
      <c r="H129" s="423"/>
      <c r="I129" s="88"/>
      <c r="J129" s="358">
        <v>79084.8</v>
      </c>
      <c r="K129" s="209"/>
      <c r="L129" s="91"/>
      <c r="M129" s="218"/>
      <c r="N129" s="218">
        <v>79084.8</v>
      </c>
      <c r="O129" s="218"/>
      <c r="P129" s="211"/>
      <c r="Q129" s="211"/>
      <c r="R129" s="211"/>
      <c r="S129" s="209"/>
      <c r="T129" s="209"/>
      <c r="U129" s="209"/>
    </row>
    <row r="130" spans="1:21" ht="74.25" customHeight="1">
      <c r="A130" s="911" t="s">
        <v>590</v>
      </c>
      <c r="B130" s="911"/>
      <c r="C130" s="911"/>
      <c r="D130" s="911"/>
      <c r="E130" s="911"/>
      <c r="F130" s="911"/>
      <c r="G130" s="911"/>
      <c r="H130" s="911"/>
      <c r="I130" s="911"/>
      <c r="J130" s="359">
        <v>105508.8</v>
      </c>
      <c r="K130" s="209"/>
      <c r="L130" s="91"/>
      <c r="M130" s="336"/>
      <c r="N130" s="336">
        <v>105508.8</v>
      </c>
      <c r="O130" s="336"/>
      <c r="P130" s="336"/>
      <c r="Q130" s="336"/>
      <c r="R130" s="336"/>
      <c r="S130" s="209"/>
      <c r="T130" s="209"/>
      <c r="U130" s="209"/>
    </row>
    <row r="131" spans="1:21" ht="60" customHeight="1" hidden="1">
      <c r="A131" s="744"/>
      <c r="B131" s="744"/>
      <c r="C131" s="744"/>
      <c r="D131" s="744"/>
      <c r="E131" s="744"/>
      <c r="F131" s="744"/>
      <c r="G131" s="744"/>
      <c r="H131" s="744"/>
      <c r="I131" s="744"/>
      <c r="J131" s="359"/>
      <c r="K131" s="209"/>
      <c r="L131" s="91"/>
      <c r="M131" s="336"/>
      <c r="N131" s="387"/>
      <c r="O131" s="336"/>
      <c r="P131" s="336"/>
      <c r="Q131" s="336"/>
      <c r="R131" s="336"/>
      <c r="S131" s="209"/>
      <c r="T131" s="209"/>
      <c r="U131" s="209"/>
    </row>
    <row r="132" spans="1:21" ht="15" customHeight="1">
      <c r="A132" s="744" t="s">
        <v>566</v>
      </c>
      <c r="B132" s="744"/>
      <c r="C132" s="744"/>
      <c r="D132" s="744"/>
      <c r="E132" s="744"/>
      <c r="F132" s="744"/>
      <c r="G132" s="744"/>
      <c r="H132" s="744"/>
      <c r="I132" s="744"/>
      <c r="J132" s="359">
        <v>13200</v>
      </c>
      <c r="K132" s="209"/>
      <c r="L132" s="91"/>
      <c r="M132" s="336"/>
      <c r="N132" s="336"/>
      <c r="O132" s="393"/>
      <c r="P132" s="90"/>
      <c r="Q132" s="90"/>
      <c r="R132" s="90"/>
      <c r="S132" s="209"/>
      <c r="T132" s="209"/>
      <c r="U132" s="209"/>
    </row>
    <row r="133" spans="1:21" ht="15" customHeight="1">
      <c r="A133" s="744" t="s">
        <v>586</v>
      </c>
      <c r="B133" s="744"/>
      <c r="C133" s="744"/>
      <c r="D133" s="744"/>
      <c r="E133" s="744"/>
      <c r="F133" s="744"/>
      <c r="G133" s="744"/>
      <c r="H133" s="744"/>
      <c r="I133" s="744"/>
      <c r="J133" s="238">
        <v>6966</v>
      </c>
      <c r="K133" s="209"/>
      <c r="L133" s="91"/>
      <c r="M133" s="329"/>
      <c r="N133" s="410">
        <v>6966</v>
      </c>
      <c r="O133" s="210"/>
      <c r="P133" s="210"/>
      <c r="Q133" s="210"/>
      <c r="R133" s="209"/>
      <c r="S133" s="209"/>
      <c r="T133" s="209"/>
      <c r="U133" s="209"/>
    </row>
    <row r="134" spans="1:21" ht="12.75" customHeight="1">
      <c r="A134" s="744" t="s">
        <v>592</v>
      </c>
      <c r="B134" s="744"/>
      <c r="C134" s="744"/>
      <c r="D134" s="744"/>
      <c r="E134" s="744"/>
      <c r="F134" s="744"/>
      <c r="G134" s="744"/>
      <c r="H134" s="744"/>
      <c r="I134" s="81"/>
      <c r="J134" s="238">
        <v>4565.76</v>
      </c>
      <c r="K134" s="209"/>
      <c r="L134" s="91"/>
      <c r="M134" s="329"/>
      <c r="N134" s="329"/>
      <c r="O134" s="391"/>
      <c r="P134" s="210"/>
      <c r="Q134" s="210"/>
      <c r="R134" s="209"/>
      <c r="S134" s="209"/>
      <c r="T134" s="209"/>
      <c r="U134" s="209"/>
    </row>
    <row r="135" spans="1:21" ht="15" customHeight="1">
      <c r="A135" s="744" t="s">
        <v>585</v>
      </c>
      <c r="B135" s="744"/>
      <c r="C135" s="744"/>
      <c r="D135" s="744"/>
      <c r="E135" s="744"/>
      <c r="F135" s="744"/>
      <c r="G135" s="744"/>
      <c r="H135" s="744"/>
      <c r="I135" s="744"/>
      <c r="J135" s="238">
        <v>2592</v>
      </c>
      <c r="K135" s="209"/>
      <c r="L135" s="91"/>
      <c r="M135" s="324"/>
      <c r="N135" s="410">
        <v>2592</v>
      </c>
      <c r="O135" s="210"/>
      <c r="P135" s="210"/>
      <c r="Q135" s="210"/>
      <c r="R135" s="209"/>
      <c r="S135" s="209"/>
      <c r="T135" s="209"/>
      <c r="U135" s="209"/>
    </row>
    <row r="136" spans="1:21" ht="15.75" customHeight="1">
      <c r="A136" s="425" t="s">
        <v>397</v>
      </c>
      <c r="B136" s="425"/>
      <c r="C136" s="425"/>
      <c r="D136" s="425"/>
      <c r="E136" s="425"/>
      <c r="F136" s="425"/>
      <c r="G136" s="425"/>
      <c r="H136" s="425"/>
      <c r="I136" s="425"/>
      <c r="J136" s="238">
        <v>10320</v>
      </c>
      <c r="K136" s="209"/>
      <c r="L136" s="91"/>
      <c r="M136" s="324"/>
      <c r="N136" s="329"/>
      <c r="O136" s="210"/>
      <c r="P136" s="210"/>
      <c r="Q136" s="210"/>
      <c r="R136" s="209"/>
      <c r="S136" s="209"/>
      <c r="T136" s="209"/>
      <c r="U136" s="209"/>
    </row>
    <row r="137" spans="1:21" ht="15.75" customHeight="1">
      <c r="A137" s="425" t="s">
        <v>524</v>
      </c>
      <c r="B137" s="425"/>
      <c r="C137" s="425"/>
      <c r="D137" s="425"/>
      <c r="E137" s="425"/>
      <c r="F137" s="425"/>
      <c r="G137" s="425"/>
      <c r="H137" s="425"/>
      <c r="I137" s="425"/>
      <c r="J137" s="238">
        <v>2500</v>
      </c>
      <c r="K137" s="209"/>
      <c r="L137" s="91"/>
      <c r="M137" s="324"/>
      <c r="N137" s="329"/>
      <c r="O137" s="396"/>
      <c r="P137" s="210"/>
      <c r="Q137" s="210"/>
      <c r="R137" s="209"/>
      <c r="S137" s="209"/>
      <c r="T137" s="209"/>
      <c r="U137" s="209"/>
    </row>
    <row r="138" spans="1:21" ht="15.75" customHeight="1">
      <c r="A138" s="425" t="s">
        <v>587</v>
      </c>
      <c r="B138" s="425"/>
      <c r="C138" s="425"/>
      <c r="D138" s="425"/>
      <c r="E138" s="425"/>
      <c r="F138" s="425"/>
      <c r="G138" s="425"/>
      <c r="H138" s="425"/>
      <c r="I138" s="425"/>
      <c r="J138" s="238">
        <v>902.51</v>
      </c>
      <c r="K138" s="209"/>
      <c r="L138" s="91"/>
      <c r="M138" s="324"/>
      <c r="N138" s="329"/>
      <c r="O138" s="400"/>
      <c r="P138" s="210"/>
      <c r="Q138" s="210"/>
      <c r="R138" s="209"/>
      <c r="S138" s="209"/>
      <c r="T138" s="209"/>
      <c r="U138" s="209"/>
    </row>
    <row r="139" spans="1:21" ht="14.25" customHeight="1">
      <c r="A139" s="234" t="s">
        <v>546</v>
      </c>
      <c r="B139" s="235"/>
      <c r="C139" s="235"/>
      <c r="D139" s="235"/>
      <c r="E139" s="235"/>
      <c r="F139" s="235"/>
      <c r="G139" s="235"/>
      <c r="H139" s="235"/>
      <c r="I139" s="235"/>
      <c r="J139" s="232"/>
      <c r="K139" s="209"/>
      <c r="L139" s="212"/>
      <c r="M139" s="212"/>
      <c r="N139" s="212"/>
      <c r="O139" s="212"/>
      <c r="P139" s="212"/>
      <c r="Q139" s="212"/>
      <c r="R139" s="212"/>
      <c r="S139" s="209"/>
      <c r="T139" s="209"/>
      <c r="U139" s="209"/>
    </row>
    <row r="140" spans="1:21" ht="15" customHeight="1">
      <c r="A140" s="405" t="s">
        <v>412</v>
      </c>
      <c r="B140" s="406"/>
      <c r="C140" s="406"/>
      <c r="D140" s="406"/>
      <c r="E140" s="406"/>
      <c r="F140" s="406"/>
      <c r="G140" s="406"/>
      <c r="H140" s="406"/>
      <c r="I140" s="406"/>
      <c r="J140" s="358">
        <v>2040</v>
      </c>
      <c r="K140" s="209"/>
      <c r="L140" s="212"/>
      <c r="M140" s="91">
        <v>2040</v>
      </c>
      <c r="N140" s="91"/>
      <c r="O140" s="281"/>
      <c r="P140" s="281"/>
      <c r="Q140" s="212"/>
      <c r="R140" s="212"/>
      <c r="S140" s="209"/>
      <c r="T140" s="209"/>
      <c r="U140" s="209"/>
    </row>
    <row r="141" spans="1:21" ht="12.75">
      <c r="A141" s="405" t="s">
        <v>330</v>
      </c>
      <c r="B141" s="405"/>
      <c r="C141" s="405"/>
      <c r="D141" s="405"/>
      <c r="E141" s="405"/>
      <c r="F141" s="405"/>
      <c r="G141" s="406"/>
      <c r="H141" s="406"/>
      <c r="I141" s="406"/>
      <c r="J141" s="358">
        <v>6590.4</v>
      </c>
      <c r="K141" s="209"/>
      <c r="L141" s="212"/>
      <c r="M141" s="91">
        <v>6590.4</v>
      </c>
      <c r="N141" s="91"/>
      <c r="O141" s="212"/>
      <c r="P141" s="212"/>
      <c r="Q141" s="212"/>
      <c r="R141" s="212"/>
      <c r="S141" s="209"/>
      <c r="T141" s="209"/>
      <c r="U141" s="209"/>
    </row>
    <row r="142" spans="1:21" ht="12.75">
      <c r="A142" s="738" t="s">
        <v>567</v>
      </c>
      <c r="B142" s="738"/>
      <c r="C142" s="738"/>
      <c r="D142" s="738"/>
      <c r="E142" s="738"/>
      <c r="F142" s="738"/>
      <c r="G142" s="738"/>
      <c r="H142" s="406"/>
      <c r="I142" s="406"/>
      <c r="J142" s="358">
        <v>3694.6</v>
      </c>
      <c r="K142" s="209"/>
      <c r="L142" s="91"/>
      <c r="M142" s="91">
        <v>3694.6</v>
      </c>
      <c r="N142" s="91"/>
      <c r="O142" s="212"/>
      <c r="P142" s="212"/>
      <c r="Q142" s="212"/>
      <c r="R142" s="212"/>
      <c r="S142" s="209"/>
      <c r="T142" s="209"/>
      <c r="U142" s="209"/>
    </row>
    <row r="143" spans="1:21" ht="12.75">
      <c r="A143" s="405" t="s">
        <v>436</v>
      </c>
      <c r="B143" s="405"/>
      <c r="C143" s="405"/>
      <c r="D143" s="405"/>
      <c r="E143" s="405"/>
      <c r="F143" s="405"/>
      <c r="G143" s="406"/>
      <c r="H143" s="406"/>
      <c r="I143" s="406"/>
      <c r="J143" s="358">
        <v>1150</v>
      </c>
      <c r="K143" s="209"/>
      <c r="L143" s="212"/>
      <c r="M143" s="91">
        <v>1150</v>
      </c>
      <c r="N143" s="91"/>
      <c r="O143" s="281"/>
      <c r="P143" s="281"/>
      <c r="Q143" s="212"/>
      <c r="R143" s="212"/>
      <c r="S143" s="209"/>
      <c r="T143" s="209"/>
      <c r="U143" s="209"/>
    </row>
    <row r="144" spans="1:21" ht="10.5" customHeight="1">
      <c r="A144" s="152" t="s">
        <v>328</v>
      </c>
      <c r="B144" s="236"/>
      <c r="C144" s="236"/>
      <c r="D144" s="236"/>
      <c r="E144" s="236"/>
      <c r="F144" s="237"/>
      <c r="G144" s="237"/>
      <c r="H144" s="120"/>
      <c r="I144" s="120"/>
      <c r="J144" s="161">
        <f>J140+J141+J142+J143</f>
        <v>13475</v>
      </c>
      <c r="K144" s="209"/>
      <c r="L144" s="212"/>
      <c r="M144" s="212"/>
      <c r="N144" s="212"/>
      <c r="O144" s="212"/>
      <c r="P144" s="212"/>
      <c r="Q144" s="212"/>
      <c r="R144" s="212"/>
      <c r="S144" s="209"/>
      <c r="T144" s="209"/>
      <c r="U144" s="209"/>
    </row>
    <row r="145" spans="1:21" ht="11.25" customHeight="1">
      <c r="A145" s="415" t="s">
        <v>116</v>
      </c>
      <c r="B145" s="415"/>
      <c r="C145" s="415"/>
      <c r="D145" s="415"/>
      <c r="E145" s="415"/>
      <c r="F145" s="415"/>
      <c r="G145" s="415"/>
      <c r="H145" s="415"/>
      <c r="I145" s="415"/>
      <c r="J145" s="226">
        <f>J127+J128+J130+J133+J135+J129+J144+J132+J136+J137+J134+J131+J138</f>
        <v>270364.87</v>
      </c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</row>
    <row r="146" spans="1:21" ht="6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42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</row>
    <row r="147" spans="1:21" ht="15" customHeight="1">
      <c r="A147" s="839" t="s">
        <v>218</v>
      </c>
      <c r="B147" s="839"/>
      <c r="C147" s="839"/>
      <c r="D147" s="839"/>
      <c r="E147" s="839"/>
      <c r="F147" s="839"/>
      <c r="G147" s="839"/>
      <c r="H147" s="839"/>
      <c r="I147" s="839"/>
      <c r="J147" s="42"/>
      <c r="K147" s="209"/>
      <c r="L147" s="209"/>
      <c r="M147" s="209"/>
      <c r="N147" s="280"/>
      <c r="O147" s="209"/>
      <c r="P147" s="209"/>
      <c r="Q147" s="209"/>
      <c r="R147" s="209"/>
      <c r="S147" s="209"/>
      <c r="T147" s="209"/>
      <c r="U147" s="209"/>
    </row>
    <row r="148" spans="1:21" ht="12.75" customHeight="1">
      <c r="A148" s="425" t="s">
        <v>563</v>
      </c>
      <c r="B148" s="425"/>
      <c r="C148" s="425"/>
      <c r="D148" s="425"/>
      <c r="E148" s="425"/>
      <c r="F148" s="89"/>
      <c r="G148" s="89"/>
      <c r="H148" s="89"/>
      <c r="I148" s="89"/>
      <c r="J148" s="357">
        <v>8000</v>
      </c>
      <c r="K148" s="209"/>
      <c r="L148" s="209"/>
      <c r="M148" s="91"/>
      <c r="N148" s="367"/>
      <c r="O148" s="209"/>
      <c r="P148" s="209"/>
      <c r="Q148" s="209"/>
      <c r="R148" s="209"/>
      <c r="S148" s="209"/>
      <c r="T148" s="209"/>
      <c r="U148" s="209"/>
    </row>
    <row r="149" spans="1:21" ht="15" customHeight="1">
      <c r="A149" s="621" t="s">
        <v>119</v>
      </c>
      <c r="B149" s="621"/>
      <c r="C149" s="621"/>
      <c r="D149" s="621"/>
      <c r="E149" s="621"/>
      <c r="F149" s="67"/>
      <c r="G149" s="67"/>
      <c r="H149" s="67"/>
      <c r="I149" s="67"/>
      <c r="J149" s="226">
        <f>J148</f>
        <v>8000</v>
      </c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</row>
    <row r="150" spans="1:21" ht="13.5" customHeight="1">
      <c r="A150" s="845" t="s">
        <v>219</v>
      </c>
      <c r="B150" s="845"/>
      <c r="C150" s="845"/>
      <c r="D150" s="845"/>
      <c r="E150" s="845"/>
      <c r="F150" s="845"/>
      <c r="G150" s="845"/>
      <c r="H150" s="845"/>
      <c r="I150" s="845"/>
      <c r="J150" s="52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</row>
    <row r="151" spans="1:21" ht="12.75" customHeight="1">
      <c r="A151" s="902" t="s">
        <v>220</v>
      </c>
      <c r="B151" s="902"/>
      <c r="C151" s="902"/>
      <c r="D151" s="902"/>
      <c r="E151" s="902"/>
      <c r="F151" s="902"/>
      <c r="G151" s="902"/>
      <c r="H151" s="902"/>
      <c r="I151" s="902"/>
      <c r="J151" s="902"/>
      <c r="K151" s="209"/>
      <c r="L151" s="848"/>
      <c r="M151" s="848"/>
      <c r="N151" s="209"/>
      <c r="O151" s="209"/>
      <c r="P151" s="209"/>
      <c r="Q151" s="209"/>
      <c r="R151" s="209"/>
      <c r="S151" s="209"/>
      <c r="T151" s="209"/>
      <c r="U151" s="209"/>
    </row>
    <row r="152" spans="1:21" ht="9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42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</row>
    <row r="153" spans="1:21" ht="12.75" customHeight="1">
      <c r="A153" s="906" t="s">
        <v>223</v>
      </c>
      <c r="B153" s="906"/>
      <c r="C153" s="906"/>
      <c r="D153" s="906"/>
      <c r="E153" s="906"/>
      <c r="F153" s="906"/>
      <c r="G153" s="906"/>
      <c r="H153" s="906"/>
      <c r="I153" s="906"/>
      <c r="J153" s="906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</row>
    <row r="154" spans="1:21" ht="18" customHeight="1">
      <c r="A154" s="672" t="s">
        <v>69</v>
      </c>
      <c r="B154" s="672"/>
      <c r="C154" s="672"/>
      <c r="D154" s="672"/>
      <c r="E154" s="910" t="s">
        <v>70</v>
      </c>
      <c r="F154" s="910"/>
      <c r="G154" s="44" t="s">
        <v>71</v>
      </c>
      <c r="H154" s="44" t="s">
        <v>72</v>
      </c>
      <c r="I154" s="44" t="s">
        <v>73</v>
      </c>
      <c r="J154" s="45" t="s">
        <v>50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</row>
    <row r="155" spans="1:21" ht="12.75" customHeight="1">
      <c r="A155" s="838" t="s">
        <v>101</v>
      </c>
      <c r="B155" s="838"/>
      <c r="C155" s="838"/>
      <c r="D155" s="838"/>
      <c r="E155" s="838" t="s">
        <v>364</v>
      </c>
      <c r="F155" s="838"/>
      <c r="G155" s="58">
        <f>H155/6</f>
        <v>930.829268292683</v>
      </c>
      <c r="H155" s="58">
        <f>J155/I155/16*100</f>
        <v>5584.975609756098</v>
      </c>
      <c r="I155" s="68">
        <v>41</v>
      </c>
      <c r="J155" s="43">
        <v>36637.44</v>
      </c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</row>
    <row r="156" spans="1:21" ht="12.75" customHeight="1">
      <c r="A156" s="838"/>
      <c r="B156" s="838"/>
      <c r="C156" s="838"/>
      <c r="D156" s="838"/>
      <c r="E156" s="838" t="s">
        <v>365</v>
      </c>
      <c r="F156" s="838"/>
      <c r="G156" s="58">
        <f>H156/6</f>
        <v>979.4987885821321</v>
      </c>
      <c r="H156" s="58">
        <f>J156/I156/16*100</f>
        <v>5876.992731492793</v>
      </c>
      <c r="I156" s="68">
        <v>40.93</v>
      </c>
      <c r="J156" s="43">
        <v>38487.25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</row>
    <row r="157" spans="1:21" ht="12.75" customHeight="1">
      <c r="A157" s="903"/>
      <c r="B157" s="904"/>
      <c r="C157" s="904"/>
      <c r="D157" s="904"/>
      <c r="E157" s="904"/>
      <c r="F157" s="905"/>
      <c r="G157" s="58"/>
      <c r="H157" s="58"/>
      <c r="I157" s="68"/>
      <c r="J157" s="43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</row>
    <row r="158" spans="1:21" ht="12.75" customHeight="1">
      <c r="A158" s="757" t="s">
        <v>68</v>
      </c>
      <c r="B158" s="758"/>
      <c r="C158" s="758"/>
      <c r="D158" s="759"/>
      <c r="E158" s="674"/>
      <c r="F158" s="674"/>
      <c r="G158" s="40"/>
      <c r="H158" s="40"/>
      <c r="I158" s="40"/>
      <c r="J158" s="64">
        <f>J155+J156</f>
        <v>75124.69</v>
      </c>
      <c r="K158" s="209"/>
      <c r="L158" s="209"/>
      <c r="M158" s="91"/>
      <c r="N158" s="91">
        <v>75000</v>
      </c>
      <c r="O158" s="91"/>
      <c r="P158" s="209"/>
      <c r="Q158" s="209"/>
      <c r="R158" s="209"/>
      <c r="S158" s="209"/>
      <c r="T158" s="209"/>
      <c r="U158" s="209"/>
    </row>
    <row r="159" spans="1:21" ht="12.75" customHeight="1">
      <c r="A159" s="562" t="s">
        <v>224</v>
      </c>
      <c r="B159" s="562"/>
      <c r="C159" s="562"/>
      <c r="D159" s="562"/>
      <c r="E159" s="562"/>
      <c r="F159" s="562"/>
      <c r="G159" s="562"/>
      <c r="H159" s="562"/>
      <c r="I159" s="562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</row>
    <row r="160" spans="1:21" ht="12.75" customHeight="1">
      <c r="A160" s="795" t="s">
        <v>1</v>
      </c>
      <c r="B160" s="796"/>
      <c r="C160" s="796"/>
      <c r="D160" s="796"/>
      <c r="E160" s="796"/>
      <c r="F160" s="673" t="s">
        <v>13</v>
      </c>
      <c r="G160" s="673"/>
      <c r="H160" s="673"/>
      <c r="I160" s="673"/>
      <c r="J160" s="673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</row>
    <row r="161" spans="1:21" ht="12.75" customHeight="1">
      <c r="A161" s="797"/>
      <c r="B161" s="798"/>
      <c r="C161" s="798"/>
      <c r="D161" s="798"/>
      <c r="E161" s="798"/>
      <c r="F161" s="188" t="s">
        <v>400</v>
      </c>
      <c r="G161" s="197" t="s">
        <v>20</v>
      </c>
      <c r="H161" s="197" t="s">
        <v>103</v>
      </c>
      <c r="I161" s="766" t="s">
        <v>221</v>
      </c>
      <c r="J161" s="766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</row>
    <row r="162" spans="1:21" ht="12.75" customHeight="1">
      <c r="A162" s="440"/>
      <c r="B162" s="441"/>
      <c r="C162" s="441"/>
      <c r="D162" s="441"/>
      <c r="E162" s="442"/>
      <c r="F162" s="370"/>
      <c r="G162" s="369"/>
      <c r="H162" s="390"/>
      <c r="I162" s="742"/>
      <c r="J162" s="743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</row>
    <row r="163" spans="1:21" ht="12.75" customHeight="1" hidden="1">
      <c r="A163" s="440"/>
      <c r="B163" s="441"/>
      <c r="C163" s="441"/>
      <c r="D163" s="441"/>
      <c r="E163" s="442"/>
      <c r="F163" s="370"/>
      <c r="G163" s="369"/>
      <c r="H163" s="390"/>
      <c r="I163" s="742"/>
      <c r="J163" s="743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</row>
    <row r="164" spans="1:21" ht="12.75" customHeight="1" hidden="1">
      <c r="A164" s="440"/>
      <c r="B164" s="441"/>
      <c r="C164" s="441"/>
      <c r="D164" s="441"/>
      <c r="E164" s="442"/>
      <c r="F164" s="370"/>
      <c r="G164" s="369"/>
      <c r="H164" s="390"/>
      <c r="I164" s="742"/>
      <c r="J164" s="743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</row>
    <row r="165" spans="1:21" ht="12.75" customHeight="1" hidden="1">
      <c r="A165" s="440"/>
      <c r="B165" s="441"/>
      <c r="C165" s="441"/>
      <c r="D165" s="441"/>
      <c r="E165" s="442"/>
      <c r="F165" s="370"/>
      <c r="G165" s="369"/>
      <c r="H165" s="390"/>
      <c r="I165" s="742"/>
      <c r="J165" s="743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</row>
    <row r="166" spans="1:21" ht="12.75" customHeight="1" hidden="1">
      <c r="A166" s="440"/>
      <c r="B166" s="441"/>
      <c r="C166" s="441"/>
      <c r="D166" s="441"/>
      <c r="E166" s="442"/>
      <c r="F166" s="370"/>
      <c r="G166" s="369"/>
      <c r="H166" s="390"/>
      <c r="I166" s="742"/>
      <c r="J166" s="743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</row>
    <row r="167" spans="1:21" ht="12.75" customHeight="1" hidden="1">
      <c r="A167" s="440"/>
      <c r="B167" s="441"/>
      <c r="C167" s="441"/>
      <c r="D167" s="441"/>
      <c r="E167" s="442"/>
      <c r="F167" s="370"/>
      <c r="G167" s="369"/>
      <c r="H167" s="390"/>
      <c r="I167" s="742"/>
      <c r="J167" s="743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</row>
    <row r="168" spans="1:21" ht="12.75" customHeight="1" hidden="1">
      <c r="A168" s="440"/>
      <c r="B168" s="441"/>
      <c r="C168" s="441"/>
      <c r="D168" s="441"/>
      <c r="E168" s="442"/>
      <c r="F168" s="370"/>
      <c r="G168" s="369"/>
      <c r="H168" s="390"/>
      <c r="I168" s="742"/>
      <c r="J168" s="743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</row>
    <row r="169" spans="1:21" ht="12.75" customHeight="1" hidden="1">
      <c r="A169" s="440"/>
      <c r="B169" s="441"/>
      <c r="C169" s="441"/>
      <c r="D169" s="441"/>
      <c r="E169" s="442"/>
      <c r="F169" s="370"/>
      <c r="G169" s="369"/>
      <c r="H169" s="390"/>
      <c r="I169" s="742"/>
      <c r="J169" s="743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</row>
    <row r="170" spans="1:21" ht="12.75" customHeight="1" hidden="1">
      <c r="A170" s="440"/>
      <c r="B170" s="441"/>
      <c r="C170" s="441"/>
      <c r="D170" s="441"/>
      <c r="E170" s="442"/>
      <c r="F170" s="370"/>
      <c r="G170" s="369"/>
      <c r="H170" s="390"/>
      <c r="I170" s="742"/>
      <c r="J170" s="743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</row>
    <row r="171" spans="1:21" ht="12.75" customHeight="1" hidden="1">
      <c r="A171" s="440"/>
      <c r="B171" s="441"/>
      <c r="C171" s="441"/>
      <c r="D171" s="441"/>
      <c r="E171" s="442"/>
      <c r="F171" s="370"/>
      <c r="G171" s="369"/>
      <c r="H171" s="390"/>
      <c r="I171" s="742"/>
      <c r="J171" s="743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</row>
    <row r="172" spans="1:21" ht="12.75" customHeight="1" hidden="1">
      <c r="A172" s="440"/>
      <c r="B172" s="441"/>
      <c r="C172" s="441"/>
      <c r="D172" s="441"/>
      <c r="E172" s="442"/>
      <c r="F172" s="370"/>
      <c r="G172" s="369"/>
      <c r="H172" s="390"/>
      <c r="I172" s="742"/>
      <c r="J172" s="743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</row>
    <row r="173" spans="1:21" ht="12.75" customHeight="1" hidden="1">
      <c r="A173" s="440"/>
      <c r="B173" s="441"/>
      <c r="C173" s="441"/>
      <c r="D173" s="441"/>
      <c r="E173" s="442"/>
      <c r="F173" s="370"/>
      <c r="G173" s="369"/>
      <c r="H173" s="390"/>
      <c r="I173" s="742"/>
      <c r="J173" s="743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</row>
    <row r="174" spans="1:21" ht="12.75" customHeight="1" hidden="1">
      <c r="A174" s="440"/>
      <c r="B174" s="441"/>
      <c r="C174" s="441"/>
      <c r="D174" s="441"/>
      <c r="E174" s="442"/>
      <c r="F174" s="370"/>
      <c r="G174" s="369"/>
      <c r="H174" s="390"/>
      <c r="I174" s="742"/>
      <c r="J174" s="743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</row>
    <row r="175" spans="1:21" ht="12.75" customHeight="1" hidden="1">
      <c r="A175" s="440"/>
      <c r="B175" s="441"/>
      <c r="C175" s="441"/>
      <c r="D175" s="441"/>
      <c r="E175" s="442"/>
      <c r="F175" s="370"/>
      <c r="G175" s="369"/>
      <c r="H175" s="390"/>
      <c r="I175" s="742"/>
      <c r="J175" s="743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</row>
    <row r="176" spans="1:21" ht="12.75" customHeight="1" hidden="1">
      <c r="A176" s="440"/>
      <c r="B176" s="441"/>
      <c r="C176" s="441"/>
      <c r="D176" s="441"/>
      <c r="E176" s="442"/>
      <c r="F176" s="370"/>
      <c r="G176" s="118"/>
      <c r="H176" s="389"/>
      <c r="I176" s="742"/>
      <c r="J176" s="743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</row>
    <row r="177" spans="1:21" ht="12.75" customHeight="1" hidden="1">
      <c r="A177" s="440"/>
      <c r="B177" s="441"/>
      <c r="C177" s="441"/>
      <c r="D177" s="441"/>
      <c r="E177" s="442"/>
      <c r="F177" s="370"/>
      <c r="G177" s="118"/>
      <c r="H177" s="389"/>
      <c r="I177" s="742"/>
      <c r="J177" s="743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</row>
    <row r="178" spans="1:21" ht="12.75" customHeight="1" hidden="1">
      <c r="A178" s="440"/>
      <c r="B178" s="441"/>
      <c r="C178" s="441"/>
      <c r="D178" s="441"/>
      <c r="E178" s="442"/>
      <c r="F178" s="370"/>
      <c r="G178" s="118"/>
      <c r="H178" s="389"/>
      <c r="I178" s="742"/>
      <c r="J178" s="743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</row>
    <row r="179" spans="1:21" ht="12.75" customHeight="1" hidden="1">
      <c r="A179" s="440"/>
      <c r="B179" s="441"/>
      <c r="C179" s="441"/>
      <c r="D179" s="441"/>
      <c r="E179" s="441"/>
      <c r="F179" s="370"/>
      <c r="G179" s="118"/>
      <c r="H179" s="389"/>
      <c r="I179" s="742"/>
      <c r="J179" s="743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</row>
    <row r="180" spans="1:21" ht="12.75" customHeight="1" hidden="1">
      <c r="A180" s="440"/>
      <c r="B180" s="441"/>
      <c r="C180" s="441"/>
      <c r="D180" s="441"/>
      <c r="E180" s="442"/>
      <c r="F180" s="370"/>
      <c r="G180" s="118"/>
      <c r="H180" s="389"/>
      <c r="I180" s="742"/>
      <c r="J180" s="743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</row>
    <row r="181" spans="1:21" ht="12.75" customHeight="1" hidden="1">
      <c r="A181" s="440"/>
      <c r="B181" s="441"/>
      <c r="C181" s="441"/>
      <c r="D181" s="441"/>
      <c r="E181" s="442"/>
      <c r="F181" s="370"/>
      <c r="G181" s="118"/>
      <c r="H181" s="389"/>
      <c r="I181" s="742"/>
      <c r="J181" s="743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</row>
    <row r="182" spans="1:21" ht="12.75" customHeight="1">
      <c r="A182" s="800" t="s">
        <v>222</v>
      </c>
      <c r="B182" s="801"/>
      <c r="C182" s="801"/>
      <c r="D182" s="801"/>
      <c r="E182" s="801"/>
      <c r="F182" s="802"/>
      <c r="G182" s="154"/>
      <c r="H182" s="154"/>
      <c r="I182" s="836">
        <f>I162+I163+I164+I165+I166+I167+I168+I169+I170+I171+I172+I173+I174+I175+I176+I177+I178+I179+I180+I181</f>
        <v>0</v>
      </c>
      <c r="J182" s="837"/>
      <c r="K182" s="209"/>
      <c r="L182" s="209"/>
      <c r="M182" s="91"/>
      <c r="N182" s="91"/>
      <c r="O182" s="209"/>
      <c r="P182" s="209"/>
      <c r="Q182" s="209"/>
      <c r="R182" s="209"/>
      <c r="S182" s="209"/>
      <c r="T182" s="209"/>
      <c r="U182" s="209"/>
    </row>
    <row r="183" spans="1:21" ht="12.75" customHeight="1">
      <c r="A183" s="561" t="s">
        <v>225</v>
      </c>
      <c r="B183" s="561"/>
      <c r="C183" s="561"/>
      <c r="D183" s="561"/>
      <c r="E183" s="561"/>
      <c r="F183" s="561"/>
      <c r="G183" s="561"/>
      <c r="H183" s="561"/>
      <c r="I183" s="562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</row>
    <row r="184" spans="1:21" ht="12" customHeight="1">
      <c r="A184" s="849" t="s">
        <v>1</v>
      </c>
      <c r="B184" s="850"/>
      <c r="C184" s="850"/>
      <c r="D184" s="850"/>
      <c r="E184" s="850"/>
      <c r="F184" s="851"/>
      <c r="G184" s="673" t="s">
        <v>13</v>
      </c>
      <c r="H184" s="673"/>
      <c r="I184" s="673"/>
      <c r="J184" s="673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</row>
    <row r="185" spans="1:21" ht="15" customHeight="1">
      <c r="A185" s="852"/>
      <c r="B185" s="853"/>
      <c r="C185" s="853"/>
      <c r="D185" s="853"/>
      <c r="E185" s="853"/>
      <c r="F185" s="854"/>
      <c r="G185" s="34" t="s">
        <v>20</v>
      </c>
      <c r="H185" s="34" t="s">
        <v>103</v>
      </c>
      <c r="I185" s="818" t="s">
        <v>221</v>
      </c>
      <c r="J185" s="818"/>
      <c r="K185" s="209"/>
      <c r="L185" s="209"/>
      <c r="M185" s="209"/>
      <c r="N185" s="209"/>
      <c r="O185" s="848"/>
      <c r="P185" s="848"/>
      <c r="Q185" s="848"/>
      <c r="R185" s="848"/>
      <c r="S185" s="848"/>
      <c r="T185" s="209"/>
      <c r="U185" s="209"/>
    </row>
    <row r="186" spans="1:21" ht="12.75">
      <c r="A186" s="712"/>
      <c r="B186" s="713"/>
      <c r="C186" s="713"/>
      <c r="D186" s="713"/>
      <c r="E186" s="713"/>
      <c r="F186" s="714"/>
      <c r="G186" s="16"/>
      <c r="H186" s="16"/>
      <c r="I186" s="907"/>
      <c r="J186" s="907"/>
      <c r="K186" s="209"/>
      <c r="L186" s="209"/>
      <c r="M186" s="91"/>
      <c r="N186" s="209"/>
      <c r="O186" s="209"/>
      <c r="P186" s="846"/>
      <c r="Q186" s="846"/>
      <c r="R186" s="846"/>
      <c r="S186" s="846"/>
      <c r="T186" s="209"/>
      <c r="U186" s="209"/>
    </row>
    <row r="187" spans="1:21" ht="12.75">
      <c r="A187" s="800" t="s">
        <v>222</v>
      </c>
      <c r="B187" s="801"/>
      <c r="C187" s="801"/>
      <c r="D187" s="801"/>
      <c r="E187" s="801"/>
      <c r="F187" s="802"/>
      <c r="G187" s="154"/>
      <c r="H187" s="154"/>
      <c r="I187" s="855">
        <f>SUM(I186:I186)</f>
        <v>0</v>
      </c>
      <c r="J187" s="855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</row>
    <row r="188" spans="1:21" ht="12.75">
      <c r="A188" s="799" t="s">
        <v>226</v>
      </c>
      <c r="B188" s="799"/>
      <c r="C188" s="799"/>
      <c r="D188" s="799"/>
      <c r="E188" s="799"/>
      <c r="F188" s="799"/>
      <c r="G188" s="799"/>
      <c r="H188" s="799"/>
      <c r="I188" s="799"/>
      <c r="J188" s="158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</row>
    <row r="189" spans="1:21" ht="9.75" customHeight="1">
      <c r="A189" s="795" t="s">
        <v>1</v>
      </c>
      <c r="B189" s="796"/>
      <c r="C189" s="796"/>
      <c r="D189" s="796"/>
      <c r="E189" s="796"/>
      <c r="F189" s="673" t="s">
        <v>13</v>
      </c>
      <c r="G189" s="673"/>
      <c r="H189" s="673"/>
      <c r="I189" s="673"/>
      <c r="J189" s="673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</row>
    <row r="190" spans="1:21" ht="12.75">
      <c r="A190" s="797"/>
      <c r="B190" s="798"/>
      <c r="C190" s="798"/>
      <c r="D190" s="798"/>
      <c r="E190" s="798"/>
      <c r="F190" s="188" t="s">
        <v>383</v>
      </c>
      <c r="G190" s="197" t="s">
        <v>20</v>
      </c>
      <c r="H190" s="197" t="s">
        <v>103</v>
      </c>
      <c r="I190" s="766" t="s">
        <v>221</v>
      </c>
      <c r="J190" s="766"/>
      <c r="K190" s="209"/>
      <c r="L190" s="209"/>
      <c r="M190" s="91"/>
      <c r="N190" s="209"/>
      <c r="O190" s="209"/>
      <c r="P190" s="209"/>
      <c r="Q190" s="209"/>
      <c r="R190" s="209"/>
      <c r="S190" s="209"/>
      <c r="T190" s="209"/>
      <c r="U190" s="209"/>
    </row>
    <row r="191" spans="1:21" ht="12.75">
      <c r="A191" s="440"/>
      <c r="B191" s="441"/>
      <c r="C191" s="441"/>
      <c r="D191" s="441"/>
      <c r="E191" s="442"/>
      <c r="F191" s="370"/>
      <c r="G191" s="369"/>
      <c r="H191" s="368"/>
      <c r="I191" s="856"/>
      <c r="J191" s="857"/>
      <c r="K191" s="209"/>
      <c r="L191" s="209"/>
      <c r="M191" s="395"/>
      <c r="N191" s="209"/>
      <c r="O191" s="209"/>
      <c r="P191" s="209"/>
      <c r="Q191" s="209"/>
      <c r="R191" s="209"/>
      <c r="S191" s="209"/>
      <c r="T191" s="209"/>
      <c r="U191" s="209"/>
    </row>
    <row r="192" spans="1:21" ht="13.5" customHeight="1">
      <c r="A192" s="800" t="s">
        <v>222</v>
      </c>
      <c r="B192" s="801"/>
      <c r="C192" s="801"/>
      <c r="D192" s="801"/>
      <c r="E192" s="801"/>
      <c r="F192" s="802"/>
      <c r="G192" s="154"/>
      <c r="H192" s="154"/>
      <c r="I192" s="855">
        <f>I191</f>
        <v>0</v>
      </c>
      <c r="J192" s="855"/>
      <c r="K192" s="209"/>
      <c r="L192" s="91"/>
      <c r="M192" s="91"/>
      <c r="N192" s="219"/>
      <c r="O192" s="219"/>
      <c r="P192" s="219"/>
      <c r="Q192" s="219"/>
      <c r="R192" s="219"/>
      <c r="S192" s="219"/>
      <c r="T192" s="209"/>
      <c r="U192" s="209"/>
    </row>
    <row r="193" spans="1:21" ht="8.25" customHeight="1">
      <c r="A193" s="33"/>
      <c r="B193" s="33"/>
      <c r="C193" s="33"/>
      <c r="D193" s="33"/>
      <c r="E193" s="33"/>
      <c r="F193" s="33"/>
      <c r="G193" s="172"/>
      <c r="H193" s="172"/>
      <c r="I193" s="217"/>
      <c r="J193" s="217"/>
      <c r="K193" s="209"/>
      <c r="L193" s="91"/>
      <c r="M193" s="209"/>
      <c r="N193" s="219"/>
      <c r="O193" s="219"/>
      <c r="P193" s="219"/>
      <c r="Q193" s="219"/>
      <c r="R193" s="219"/>
      <c r="S193" s="219"/>
      <c r="T193" s="209"/>
      <c r="U193" s="209"/>
    </row>
    <row r="194" spans="1:21" ht="12.75">
      <c r="A194" s="859" t="s">
        <v>227</v>
      </c>
      <c r="B194" s="859"/>
      <c r="C194" s="859"/>
      <c r="D194" s="859"/>
      <c r="E194" s="859"/>
      <c r="F194" s="859"/>
      <c r="G194" s="859"/>
      <c r="H194" s="859"/>
      <c r="I194" s="859"/>
      <c r="J194" s="87"/>
      <c r="L194" s="209"/>
      <c r="M194" s="209"/>
      <c r="N194" s="305"/>
      <c r="O194" s="209"/>
      <c r="P194" s="209"/>
      <c r="Q194" s="209"/>
      <c r="R194" s="209"/>
      <c r="S194" s="209"/>
      <c r="T194" s="209"/>
      <c r="U194" s="209"/>
    </row>
    <row r="195" spans="1:21" ht="9" customHeight="1">
      <c r="A195" s="41"/>
      <c r="B195" s="41"/>
      <c r="C195" s="41"/>
      <c r="D195" s="41"/>
      <c r="E195" s="76"/>
      <c r="F195" s="76"/>
      <c r="G195" s="41"/>
      <c r="H195" s="41"/>
      <c r="I195" s="41"/>
      <c r="J195" s="42"/>
      <c r="L195" s="209"/>
      <c r="M195" s="208"/>
      <c r="N195" s="209"/>
      <c r="O195" s="209"/>
      <c r="P195" s="209"/>
      <c r="Q195" s="209"/>
      <c r="R195" s="209"/>
      <c r="S195" s="209"/>
      <c r="T195" s="209"/>
      <c r="U195" s="209"/>
    </row>
    <row r="196" spans="1:21" ht="15.75" customHeight="1">
      <c r="A196" s="544" t="s">
        <v>118</v>
      </c>
      <c r="B196" s="544"/>
      <c r="C196" s="544"/>
      <c r="D196" s="544"/>
      <c r="E196" s="544"/>
      <c r="F196" s="544"/>
      <c r="G196" s="544"/>
      <c r="H196" s="544"/>
      <c r="I196" s="544"/>
      <c r="J196" s="159">
        <f>J95+J124+J145+J158+I192+I187+J90+J149+I182</f>
        <v>913500</v>
      </c>
      <c r="L196" s="229"/>
      <c r="M196" s="239"/>
      <c r="N196" s="305"/>
      <c r="O196" s="264"/>
      <c r="P196" s="305"/>
      <c r="Q196" s="209"/>
      <c r="R196" s="209"/>
      <c r="S196" s="209"/>
      <c r="T196" s="209"/>
      <c r="U196" s="209"/>
    </row>
    <row r="197" spans="1:21" ht="15">
      <c r="A197" s="479" t="s">
        <v>228</v>
      </c>
      <c r="B197" s="479"/>
      <c r="C197" s="479"/>
      <c r="D197" s="479"/>
      <c r="E197" s="479"/>
      <c r="F197" s="479"/>
      <c r="G197" s="479"/>
      <c r="H197" s="479"/>
      <c r="I197" s="479"/>
      <c r="J197" s="479"/>
      <c r="L197" s="209"/>
      <c r="M197" s="91"/>
      <c r="N197" s="209"/>
      <c r="O197" s="209"/>
      <c r="P197" s="209"/>
      <c r="Q197" s="209"/>
      <c r="R197" s="209"/>
      <c r="S197" s="209"/>
      <c r="T197" s="209"/>
      <c r="U197" s="209"/>
    </row>
    <row r="198" spans="1:21" ht="6.75" customHeight="1">
      <c r="A198" s="858"/>
      <c r="B198" s="858"/>
      <c r="C198" s="858"/>
      <c r="D198" s="858"/>
      <c r="E198" s="51"/>
      <c r="F198" s="51"/>
      <c r="G198" s="51"/>
      <c r="H198" s="51"/>
      <c r="I198" s="51"/>
      <c r="J198" s="51"/>
      <c r="L198" s="209"/>
      <c r="M198" s="91"/>
      <c r="N198" s="209"/>
      <c r="O198" s="848"/>
      <c r="P198" s="848"/>
      <c r="Q198" s="848"/>
      <c r="R198" s="848"/>
      <c r="S198" s="848"/>
      <c r="T198" s="209"/>
      <c r="U198" s="209"/>
    </row>
    <row r="199" spans="1:21" ht="14.25" customHeight="1">
      <c r="A199" s="745" t="s">
        <v>229</v>
      </c>
      <c r="B199" s="745"/>
      <c r="C199" s="745"/>
      <c r="D199" s="745"/>
      <c r="E199" s="144"/>
      <c r="F199" s="144"/>
      <c r="G199" s="144"/>
      <c r="H199" s="144"/>
      <c r="I199" s="160"/>
      <c r="J199" s="161">
        <v>0</v>
      </c>
      <c r="L199" s="209"/>
      <c r="M199" s="208"/>
      <c r="N199" s="209"/>
      <c r="O199" s="219"/>
      <c r="P199" s="219"/>
      <c r="Q199" s="219"/>
      <c r="R199" s="219"/>
      <c r="S199" s="219"/>
      <c r="T199" s="209"/>
      <c r="U199" s="209"/>
    </row>
    <row r="200" spans="1:21" ht="1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2"/>
      <c r="L200" s="209"/>
      <c r="M200" s="91"/>
      <c r="N200" s="209"/>
      <c r="O200" s="209"/>
      <c r="P200" s="209"/>
      <c r="Q200" s="209"/>
      <c r="R200" s="209"/>
      <c r="S200" s="209"/>
      <c r="T200" s="209"/>
      <c r="U200" s="209"/>
    </row>
    <row r="201" spans="1:21" ht="13.5" customHeight="1">
      <c r="A201" s="479" t="s">
        <v>230</v>
      </c>
      <c r="B201" s="479"/>
      <c r="C201" s="479"/>
      <c r="D201" s="479"/>
      <c r="E201" s="479"/>
      <c r="F201" s="479"/>
      <c r="G201" s="479"/>
      <c r="H201" s="479"/>
      <c r="I201" s="479"/>
      <c r="J201" s="479"/>
      <c r="L201" s="209"/>
      <c r="M201" s="91"/>
      <c r="N201" s="209"/>
      <c r="O201" s="209"/>
      <c r="P201" s="209"/>
      <c r="Q201" s="209"/>
      <c r="R201" s="209"/>
      <c r="S201" s="209"/>
      <c r="T201" s="209"/>
      <c r="U201" s="209"/>
    </row>
    <row r="202" spans="1:21" ht="15" customHeight="1">
      <c r="A202" s="804" t="s">
        <v>231</v>
      </c>
      <c r="B202" s="804"/>
      <c r="C202" s="804"/>
      <c r="D202" s="804"/>
      <c r="E202" s="51"/>
      <c r="F202" s="51"/>
      <c r="G202" s="51"/>
      <c r="H202" s="51"/>
      <c r="I202" s="51"/>
      <c r="J202" s="51"/>
      <c r="L202" s="209"/>
      <c r="M202" s="91"/>
      <c r="N202" s="209"/>
      <c r="O202" s="209"/>
      <c r="P202" s="209"/>
      <c r="Q202" s="209"/>
      <c r="R202" s="209"/>
      <c r="S202" s="209"/>
      <c r="T202" s="209"/>
      <c r="U202" s="209"/>
    </row>
    <row r="203" spans="1:21" ht="13.5" customHeight="1">
      <c r="A203" s="844" t="s">
        <v>568</v>
      </c>
      <c r="B203" s="844"/>
      <c r="C203" s="844"/>
      <c r="D203" s="844"/>
      <c r="E203" s="844"/>
      <c r="F203" s="844"/>
      <c r="G203" s="844"/>
      <c r="H203" s="844"/>
      <c r="I203" s="844"/>
      <c r="J203" s="59">
        <v>196167</v>
      </c>
      <c r="L203" s="209"/>
      <c r="M203" s="91"/>
      <c r="N203" s="91"/>
      <c r="O203" s="209"/>
      <c r="P203" s="209"/>
      <c r="Q203" s="209"/>
      <c r="R203" s="209"/>
      <c r="S203" s="209"/>
      <c r="T203" s="209"/>
      <c r="U203" s="209"/>
    </row>
    <row r="204" spans="1:21" ht="13.5" customHeight="1">
      <c r="A204" s="100" t="s">
        <v>569</v>
      </c>
      <c r="B204" s="100"/>
      <c r="C204" s="100"/>
      <c r="D204" s="100"/>
      <c r="E204" s="100"/>
      <c r="F204" s="100"/>
      <c r="G204" s="100"/>
      <c r="H204" s="100"/>
      <c r="I204" s="100"/>
      <c r="J204" s="59">
        <v>63433</v>
      </c>
      <c r="L204" s="209"/>
      <c r="M204" s="91"/>
      <c r="N204" s="209"/>
      <c r="O204" s="209"/>
      <c r="P204" s="209"/>
      <c r="Q204" s="209"/>
      <c r="R204" s="209"/>
      <c r="S204" s="209"/>
      <c r="T204" s="209"/>
      <c r="U204" s="209"/>
    </row>
    <row r="205" spans="1:21" ht="15.75" customHeight="1">
      <c r="A205" s="745" t="s">
        <v>74</v>
      </c>
      <c r="B205" s="745"/>
      <c r="C205" s="745"/>
      <c r="D205" s="745"/>
      <c r="E205" s="144"/>
      <c r="F205" s="144"/>
      <c r="G205" s="144"/>
      <c r="H205" s="144"/>
      <c r="I205" s="900">
        <f>J203+J204</f>
        <v>259600</v>
      </c>
      <c r="J205" s="908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</row>
    <row r="206" spans="1:21" ht="14.25" customHeight="1">
      <c r="A206" s="72"/>
      <c r="B206" s="72"/>
      <c r="C206" s="72"/>
      <c r="D206" s="72"/>
      <c r="E206" s="55"/>
      <c r="F206" s="55"/>
      <c r="G206" s="55"/>
      <c r="H206" s="55"/>
      <c r="I206" s="54"/>
      <c r="J206" s="73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</row>
    <row r="207" spans="1:21" ht="14.25" customHeight="1">
      <c r="A207" s="152"/>
      <c r="B207" s="479" t="s">
        <v>232</v>
      </c>
      <c r="C207" s="479"/>
      <c r="D207" s="479"/>
      <c r="E207" s="479"/>
      <c r="F207" s="479"/>
      <c r="G207" s="479"/>
      <c r="H207" s="479"/>
      <c r="I207" s="479"/>
      <c r="J207" s="51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</row>
    <row r="208" spans="1:21" ht="15.75" customHeight="1">
      <c r="A208" s="804" t="s">
        <v>231</v>
      </c>
      <c r="B208" s="804"/>
      <c r="C208" s="804"/>
      <c r="D208" s="804"/>
      <c r="E208" s="51"/>
      <c r="F208" s="51"/>
      <c r="G208" s="51"/>
      <c r="H208" s="51"/>
      <c r="I208" s="51"/>
      <c r="J208" s="51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</row>
    <row r="209" spans="1:21" ht="13.5" customHeight="1">
      <c r="A209" s="843"/>
      <c r="B209" s="843"/>
      <c r="C209" s="843"/>
      <c r="D209" s="843"/>
      <c r="E209" s="843"/>
      <c r="F209" s="843"/>
      <c r="G209" s="843"/>
      <c r="H209" s="843"/>
      <c r="I209" s="843"/>
      <c r="J209" s="238"/>
      <c r="L209" s="209"/>
      <c r="M209" s="91"/>
      <c r="N209" s="91"/>
      <c r="O209" s="209"/>
      <c r="P209" s="209"/>
      <c r="Q209" s="209"/>
      <c r="R209" s="209"/>
      <c r="S209" s="209"/>
      <c r="T209" s="209"/>
      <c r="U209" s="209"/>
    </row>
    <row r="210" spans="1:21" ht="13.5" customHeight="1">
      <c r="A210" s="745" t="s">
        <v>100</v>
      </c>
      <c r="B210" s="745"/>
      <c r="C210" s="745"/>
      <c r="D210" s="745"/>
      <c r="E210" s="745"/>
      <c r="F210" s="745"/>
      <c r="G210" s="745"/>
      <c r="H210" s="745"/>
      <c r="I210" s="745"/>
      <c r="J210" s="161">
        <f>J209</f>
        <v>0</v>
      </c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</row>
    <row r="211" spans="1:21" ht="14.25" customHeight="1">
      <c r="A211" s="152"/>
      <c r="B211" s="479" t="s">
        <v>233</v>
      </c>
      <c r="C211" s="479"/>
      <c r="D211" s="479"/>
      <c r="E211" s="479"/>
      <c r="F211" s="479"/>
      <c r="G211" s="479"/>
      <c r="H211" s="479"/>
      <c r="I211" s="479"/>
      <c r="J211" s="51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</row>
    <row r="212" spans="1:21" ht="12.75" customHeight="1">
      <c r="A212" s="206" t="s">
        <v>382</v>
      </c>
      <c r="B212" s="202"/>
      <c r="C212" s="202"/>
      <c r="D212" s="202"/>
      <c r="E212" s="202"/>
      <c r="F212" s="202"/>
      <c r="G212" s="202"/>
      <c r="H212" s="202"/>
      <c r="I212" s="202"/>
      <c r="J212" s="202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</row>
    <row r="213" spans="1:21" ht="12.75" customHeight="1">
      <c r="A213" s="803"/>
      <c r="B213" s="803"/>
      <c r="C213" s="803"/>
      <c r="D213" s="803"/>
      <c r="E213" s="803"/>
      <c r="F213" s="803"/>
      <c r="G213" s="803"/>
      <c r="H213" s="202"/>
      <c r="I213" s="202"/>
      <c r="J213" s="5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</row>
    <row r="214" spans="1:21" ht="13.5" customHeight="1">
      <c r="A214" s="745" t="s">
        <v>234</v>
      </c>
      <c r="B214" s="745"/>
      <c r="C214" s="745"/>
      <c r="D214" s="745"/>
      <c r="E214" s="745"/>
      <c r="F214" s="144"/>
      <c r="G214" s="144"/>
      <c r="H214" s="144"/>
      <c r="I214" s="160"/>
      <c r="J214" s="161">
        <f>J213</f>
        <v>0</v>
      </c>
      <c r="L214" s="209"/>
      <c r="M214" s="91"/>
      <c r="N214" s="209"/>
      <c r="O214" s="209"/>
      <c r="P214" s="209"/>
      <c r="Q214" s="209"/>
      <c r="R214" s="209"/>
      <c r="S214" s="209"/>
      <c r="T214" s="209"/>
      <c r="U214" s="209"/>
    </row>
    <row r="215" spans="1:21" ht="12.75">
      <c r="A215" s="41"/>
      <c r="B215" s="41"/>
      <c r="C215" s="41"/>
      <c r="D215" s="41"/>
      <c r="E215" s="41"/>
      <c r="F215" s="41"/>
      <c r="G215" s="41"/>
      <c r="H215" s="41"/>
      <c r="I215" s="41"/>
      <c r="J215" s="42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</row>
    <row r="216" spans="1:21" ht="32.25" customHeight="1">
      <c r="A216" s="794" t="s">
        <v>235</v>
      </c>
      <c r="B216" s="794"/>
      <c r="C216" s="794"/>
      <c r="D216" s="794"/>
      <c r="E216" s="794"/>
      <c r="F216" s="794"/>
      <c r="G216" s="794"/>
      <c r="H216" s="794"/>
      <c r="I216" s="794"/>
      <c r="J216" s="794"/>
      <c r="K216" s="180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</row>
    <row r="217" spans="1:21" ht="12.75">
      <c r="A217" s="793" t="s">
        <v>236</v>
      </c>
      <c r="B217" s="793"/>
      <c r="C217" s="793"/>
      <c r="D217" s="793"/>
      <c r="E217" s="793"/>
      <c r="F217" s="793"/>
      <c r="G217" s="41"/>
      <c r="H217" s="41"/>
      <c r="I217" s="41"/>
      <c r="J217" s="42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</row>
    <row r="218" spans="1:21" ht="16.5" customHeight="1">
      <c r="A218" s="804" t="s">
        <v>77</v>
      </c>
      <c r="B218" s="804"/>
      <c r="C218" s="804"/>
      <c r="D218" s="804"/>
      <c r="E218" s="804"/>
      <c r="F218" s="804"/>
      <c r="G218" s="804"/>
      <c r="H218" s="804"/>
      <c r="I218" s="804"/>
      <c r="J218" s="804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</row>
    <row r="219" spans="1:21" ht="15" customHeight="1">
      <c r="A219" s="746" t="s">
        <v>589</v>
      </c>
      <c r="B219" s="746"/>
      <c r="C219" s="746"/>
      <c r="D219" s="746"/>
      <c r="E219" s="746"/>
      <c r="F219" s="746"/>
      <c r="G219" s="746"/>
      <c r="H219" s="746"/>
      <c r="I219" s="746"/>
      <c r="J219" s="358">
        <v>29588.87</v>
      </c>
      <c r="L219" s="209"/>
      <c r="M219" s="91"/>
      <c r="N219" s="239"/>
      <c r="O219" s="209"/>
      <c r="P219" s="209"/>
      <c r="Q219" s="209"/>
      <c r="R219" s="209"/>
      <c r="S219" s="209"/>
      <c r="T219" s="209"/>
      <c r="U219" s="209"/>
    </row>
    <row r="220" spans="1:21" ht="13.5" customHeight="1">
      <c r="A220" s="805" t="s">
        <v>237</v>
      </c>
      <c r="B220" s="805"/>
      <c r="C220" s="805"/>
      <c r="D220" s="805"/>
      <c r="E220" s="805"/>
      <c r="F220" s="805"/>
      <c r="G220" s="805"/>
      <c r="H220" s="805"/>
      <c r="I220" s="80"/>
      <c r="J220" s="358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</row>
    <row r="221" spans="1:21" ht="15" customHeight="1">
      <c r="A221" s="746" t="s">
        <v>588</v>
      </c>
      <c r="B221" s="746"/>
      <c r="C221" s="746"/>
      <c r="D221" s="746"/>
      <c r="E221" s="746"/>
      <c r="F221" s="746"/>
      <c r="G221" s="746"/>
      <c r="H221" s="746"/>
      <c r="I221" s="746"/>
      <c r="J221" s="358">
        <v>15000</v>
      </c>
      <c r="L221" s="209"/>
      <c r="M221" s="91"/>
      <c r="N221" s="362"/>
      <c r="O221" s="209"/>
      <c r="P221" s="209"/>
      <c r="Q221" s="209"/>
      <c r="R221" s="209"/>
      <c r="S221" s="209"/>
      <c r="T221" s="209"/>
      <c r="U221" s="209"/>
    </row>
    <row r="222" spans="1:21" ht="12" customHeight="1">
      <c r="A222" s="415" t="s">
        <v>570</v>
      </c>
      <c r="B222" s="781"/>
      <c r="C222" s="781"/>
      <c r="D222" s="781"/>
      <c r="E222" s="781"/>
      <c r="F222" s="781"/>
      <c r="G222" s="781"/>
      <c r="H222" s="781"/>
      <c r="I222" s="781"/>
      <c r="J222" s="353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</row>
    <row r="223" spans="1:21" ht="16.5" customHeight="1">
      <c r="A223" s="425" t="s">
        <v>331</v>
      </c>
      <c r="B223" s="425"/>
      <c r="C223" s="425"/>
      <c r="D223" s="425"/>
      <c r="E223" s="425"/>
      <c r="F223" s="425"/>
      <c r="G223" s="425"/>
      <c r="H223" s="425"/>
      <c r="I223" s="227"/>
      <c r="J223" s="404">
        <v>1117.43</v>
      </c>
      <c r="L223" s="209"/>
      <c r="M223" s="91">
        <v>1117.43</v>
      </c>
      <c r="N223" s="209"/>
      <c r="O223" s="209"/>
      <c r="P223" s="209"/>
      <c r="Q223" s="209"/>
      <c r="R223" s="209"/>
      <c r="S223" s="209"/>
      <c r="T223" s="209"/>
      <c r="U223" s="209"/>
    </row>
    <row r="224" spans="1:21" ht="16.5" customHeight="1">
      <c r="A224" s="425" t="s">
        <v>415</v>
      </c>
      <c r="B224" s="425"/>
      <c r="C224" s="425"/>
      <c r="D224" s="425"/>
      <c r="E224" s="425"/>
      <c r="F224" s="425"/>
      <c r="G224" s="425"/>
      <c r="H224" s="425"/>
      <c r="I224" s="425"/>
      <c r="J224" s="404">
        <v>2593.7</v>
      </c>
      <c r="L224" s="209"/>
      <c r="M224" s="91">
        <v>2593.7</v>
      </c>
      <c r="N224" s="209"/>
      <c r="O224" s="209"/>
      <c r="P224" s="209"/>
      <c r="Q224" s="209"/>
      <c r="R224" s="209"/>
      <c r="S224" s="209"/>
      <c r="T224" s="209"/>
      <c r="U224" s="209"/>
    </row>
    <row r="225" spans="1:21" ht="16.5" customHeight="1">
      <c r="A225" s="776" t="s">
        <v>88</v>
      </c>
      <c r="B225" s="776"/>
      <c r="C225" s="776"/>
      <c r="D225" s="776"/>
      <c r="E225" s="776"/>
      <c r="F225" s="776"/>
      <c r="G225" s="776"/>
      <c r="H225" s="776"/>
      <c r="I225" s="776"/>
      <c r="J225" s="162">
        <f>J219+J221+J223+J224</f>
        <v>48299.99999999999</v>
      </c>
      <c r="L225" s="209"/>
      <c r="M225" s="229"/>
      <c r="N225" s="264"/>
      <c r="O225" s="305"/>
      <c r="P225" s="209"/>
      <c r="Q225" s="209"/>
      <c r="R225" s="209"/>
      <c r="S225" s="209"/>
      <c r="T225" s="209"/>
      <c r="U225" s="209"/>
    </row>
    <row r="226" spans="1:21" ht="32.25" customHeight="1">
      <c r="A226" s="794" t="s">
        <v>378</v>
      </c>
      <c r="B226" s="794"/>
      <c r="C226" s="794"/>
      <c r="D226" s="794"/>
      <c r="E226" s="794"/>
      <c r="F226" s="794"/>
      <c r="G226" s="794"/>
      <c r="H226" s="794"/>
      <c r="I226" s="794"/>
      <c r="J226" s="794"/>
      <c r="L226" s="209"/>
      <c r="M226" s="229"/>
      <c r="N226" s="264"/>
      <c r="O226" s="305"/>
      <c r="P226" s="209"/>
      <c r="Q226" s="209"/>
      <c r="R226" s="209"/>
      <c r="S226" s="209"/>
      <c r="T226" s="209"/>
      <c r="U226" s="209"/>
    </row>
    <row r="227" spans="1:21" ht="12.75">
      <c r="A227" s="793" t="s">
        <v>236</v>
      </c>
      <c r="B227" s="793"/>
      <c r="C227" s="793"/>
      <c r="D227" s="793"/>
      <c r="E227" s="793"/>
      <c r="F227" s="793"/>
      <c r="G227" s="41"/>
      <c r="H227" s="41"/>
      <c r="I227" s="41"/>
      <c r="J227" s="42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</row>
    <row r="228" spans="1:21" ht="12.75">
      <c r="A228" s="785" t="s">
        <v>108</v>
      </c>
      <c r="B228" s="785"/>
      <c r="C228" s="785"/>
      <c r="D228" s="785"/>
      <c r="E228" s="785"/>
      <c r="F228" s="785"/>
      <c r="G228" s="785"/>
      <c r="H228" s="785"/>
      <c r="I228" s="785"/>
      <c r="J228" s="785"/>
      <c r="L228" s="209"/>
      <c r="M228" s="209"/>
      <c r="N228" s="209"/>
      <c r="O228" s="209"/>
      <c r="P228" s="209"/>
      <c r="Q228" s="209"/>
      <c r="R228" s="209"/>
      <c r="S228" s="209"/>
      <c r="T228" s="209"/>
      <c r="U228" s="209"/>
    </row>
    <row r="229" spans="1:21" ht="12.75">
      <c r="A229" s="550" t="s">
        <v>14</v>
      </c>
      <c r="B229" s="551"/>
      <c r="C229" s="551"/>
      <c r="D229" s="551"/>
      <c r="E229" s="551"/>
      <c r="F229" s="551"/>
      <c r="G229" s="552"/>
      <c r="H229" s="672" t="s">
        <v>13</v>
      </c>
      <c r="I229" s="672"/>
      <c r="J229" s="672"/>
      <c r="L229" s="209"/>
      <c r="M229" s="209"/>
      <c r="N229" s="209"/>
      <c r="O229" s="209"/>
      <c r="P229" s="209"/>
      <c r="Q229" s="209"/>
      <c r="R229" s="209"/>
      <c r="S229" s="209"/>
      <c r="T229" s="209"/>
      <c r="U229" s="209"/>
    </row>
    <row r="230" spans="1:21" ht="12.75">
      <c r="A230" s="673" t="s">
        <v>75</v>
      </c>
      <c r="B230" s="673"/>
      <c r="C230" s="673"/>
      <c r="D230" s="673"/>
      <c r="E230" s="673"/>
      <c r="F230" s="673"/>
      <c r="G230" s="673"/>
      <c r="H230" s="673"/>
      <c r="I230" s="673"/>
      <c r="J230" s="673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</row>
    <row r="231" spans="1:10" ht="12.75">
      <c r="A231" s="786" t="s">
        <v>95</v>
      </c>
      <c r="B231" s="786"/>
      <c r="C231" s="786"/>
      <c r="D231" s="786"/>
      <c r="E231" s="786"/>
      <c r="F231" s="786"/>
      <c r="G231" s="786"/>
      <c r="H231" s="790">
        <f>H233/H232</f>
        <v>564.1808532177289</v>
      </c>
      <c r="I231" s="791"/>
      <c r="J231" s="792"/>
    </row>
    <row r="232" spans="1:13" ht="12.75">
      <c r="A232" s="786" t="s">
        <v>15</v>
      </c>
      <c r="B232" s="786"/>
      <c r="C232" s="786"/>
      <c r="D232" s="786"/>
      <c r="E232" s="786"/>
      <c r="F232" s="786"/>
      <c r="G232" s="786"/>
      <c r="H232" s="787">
        <v>3358.58</v>
      </c>
      <c r="I232" s="788"/>
      <c r="J232" s="789"/>
      <c r="M232" s="330"/>
    </row>
    <row r="233" spans="1:15" ht="12.75">
      <c r="A233" s="777" t="s">
        <v>104</v>
      </c>
      <c r="B233" s="777"/>
      <c r="C233" s="777"/>
      <c r="D233" s="777"/>
      <c r="E233" s="777"/>
      <c r="F233" s="777"/>
      <c r="G233" s="777"/>
      <c r="H233" s="806">
        <v>1894846.53</v>
      </c>
      <c r="I233" s="807"/>
      <c r="J233" s="808"/>
      <c r="M233" s="229">
        <v>1155630.28</v>
      </c>
      <c r="N233" s="229"/>
      <c r="O233" s="380"/>
    </row>
    <row r="234" spans="1:13" ht="12.75">
      <c r="A234" s="747" t="s">
        <v>572</v>
      </c>
      <c r="B234" s="747"/>
      <c r="C234" s="747"/>
      <c r="D234" s="747"/>
      <c r="E234" s="747"/>
      <c r="F234" s="747"/>
      <c r="G234" s="747"/>
      <c r="H234" s="747"/>
      <c r="I234" s="771">
        <v>385027.61</v>
      </c>
      <c r="J234" s="771"/>
      <c r="M234" s="299">
        <v>385027.61</v>
      </c>
    </row>
    <row r="235" spans="1:10" ht="11.25" customHeight="1">
      <c r="A235" s="785" t="s">
        <v>109</v>
      </c>
      <c r="B235" s="785"/>
      <c r="C235" s="785"/>
      <c r="D235" s="785"/>
      <c r="E235" s="785"/>
      <c r="F235" s="785"/>
      <c r="G235" s="785"/>
      <c r="H235" s="785"/>
      <c r="I235" s="785"/>
      <c r="J235" s="785"/>
    </row>
    <row r="236" spans="1:10" ht="14.25" customHeight="1">
      <c r="A236" s="550" t="s">
        <v>14</v>
      </c>
      <c r="B236" s="551"/>
      <c r="C236" s="551"/>
      <c r="D236" s="551"/>
      <c r="E236" s="551"/>
      <c r="F236" s="551"/>
      <c r="G236" s="552"/>
      <c r="H236" s="672" t="s">
        <v>13</v>
      </c>
      <c r="I236" s="672"/>
      <c r="J236" s="672"/>
    </row>
    <row r="237" spans="1:10" ht="14.25" customHeight="1">
      <c r="A237" s="676" t="s">
        <v>76</v>
      </c>
      <c r="B237" s="677"/>
      <c r="C237" s="677"/>
      <c r="D237" s="677"/>
      <c r="E237" s="677"/>
      <c r="F237" s="677"/>
      <c r="G237" s="678"/>
      <c r="H237" s="782">
        <f>H238/2561</f>
        <v>9.834661134001992</v>
      </c>
      <c r="I237" s="783"/>
      <c r="J237" s="784"/>
    </row>
    <row r="238" spans="1:10" ht="14.25" customHeight="1">
      <c r="A238" s="676" t="s">
        <v>17</v>
      </c>
      <c r="B238" s="677"/>
      <c r="C238" s="677"/>
      <c r="D238" s="677"/>
      <c r="E238" s="677"/>
      <c r="F238" s="677"/>
      <c r="G238" s="678"/>
      <c r="H238" s="772">
        <f>H241/H240</f>
        <v>25186.5671641791</v>
      </c>
      <c r="I238" s="773"/>
      <c r="J238" s="774"/>
    </row>
    <row r="239" spans="1:13" ht="14.25" customHeight="1">
      <c r="A239" s="676" t="s">
        <v>19</v>
      </c>
      <c r="B239" s="677"/>
      <c r="C239" s="677"/>
      <c r="D239" s="677"/>
      <c r="E239" s="677"/>
      <c r="F239" s="677"/>
      <c r="G239" s="678"/>
      <c r="H239" s="775"/>
      <c r="I239" s="775"/>
      <c r="J239" s="775"/>
      <c r="M239" s="299"/>
    </row>
    <row r="240" spans="1:13" ht="14.25" customHeight="1">
      <c r="A240" s="676" t="s">
        <v>18</v>
      </c>
      <c r="B240" s="677"/>
      <c r="C240" s="677"/>
      <c r="D240" s="677"/>
      <c r="E240" s="677"/>
      <c r="F240" s="677"/>
      <c r="G240" s="678"/>
      <c r="H240" s="778">
        <v>10.72</v>
      </c>
      <c r="I240" s="779"/>
      <c r="J240" s="780"/>
      <c r="M240" s="299"/>
    </row>
    <row r="241" spans="1:15" ht="14.25" customHeight="1">
      <c r="A241" s="777" t="s">
        <v>16</v>
      </c>
      <c r="B241" s="777"/>
      <c r="C241" s="777"/>
      <c r="D241" s="777"/>
      <c r="E241" s="777"/>
      <c r="F241" s="777"/>
      <c r="G241" s="777"/>
      <c r="H241" s="806">
        <v>270000</v>
      </c>
      <c r="I241" s="807"/>
      <c r="J241" s="808"/>
      <c r="M241" s="91">
        <v>270000</v>
      </c>
      <c r="N241" s="355"/>
      <c r="O241" s="207"/>
    </row>
    <row r="242" spans="1:13" ht="14.25" customHeight="1">
      <c r="A242" s="703" t="s">
        <v>571</v>
      </c>
      <c r="B242" s="703"/>
      <c r="C242" s="703"/>
      <c r="D242" s="703"/>
      <c r="E242" s="703"/>
      <c r="F242" s="703"/>
      <c r="G242" s="703"/>
      <c r="H242" s="287"/>
      <c r="I242" s="771">
        <v>27425.86</v>
      </c>
      <c r="J242" s="771"/>
      <c r="M242" s="340">
        <v>27425.86</v>
      </c>
    </row>
    <row r="243" spans="1:13" ht="14.25" customHeight="1">
      <c r="A243" s="144"/>
      <c r="B243" s="144"/>
      <c r="C243" s="144"/>
      <c r="D243" s="144"/>
      <c r="E243" s="144"/>
      <c r="F243" s="144"/>
      <c r="G243" s="144"/>
      <c r="H243" s="183"/>
      <c r="I243" s="300"/>
      <c r="J243" s="300"/>
      <c r="M243" s="299"/>
    </row>
    <row r="244" spans="1:15" ht="16.5" customHeight="1">
      <c r="A244" s="776" t="s">
        <v>379</v>
      </c>
      <c r="B244" s="776"/>
      <c r="C244" s="776"/>
      <c r="D244" s="776"/>
      <c r="E244" s="776"/>
      <c r="F244" s="776"/>
      <c r="G244" s="776"/>
      <c r="H244" s="776"/>
      <c r="I244" s="776"/>
      <c r="J244" s="354">
        <f>H233+I234+H241+I242</f>
        <v>2577300</v>
      </c>
      <c r="M244" s="92"/>
      <c r="N244" s="240"/>
      <c r="O244" s="207"/>
    </row>
    <row r="245" spans="1:15" ht="16.5" customHeight="1">
      <c r="A245" s="233"/>
      <c r="B245" s="233"/>
      <c r="C245" s="233"/>
      <c r="D245" s="233"/>
      <c r="E245" s="233"/>
      <c r="F245" s="233"/>
      <c r="G245" s="233"/>
      <c r="H245" s="233"/>
      <c r="I245" s="52"/>
      <c r="J245" s="50"/>
      <c r="M245" s="92"/>
      <c r="N245" s="240"/>
      <c r="O245" s="207"/>
    </row>
    <row r="246" spans="1:15" ht="16.5" customHeight="1">
      <c r="A246" s="741" t="s">
        <v>525</v>
      </c>
      <c r="B246" s="741"/>
      <c r="C246" s="741"/>
      <c r="D246" s="741"/>
      <c r="E246" s="741"/>
      <c r="F246" s="741"/>
      <c r="G246" s="741"/>
      <c r="H246" s="741"/>
      <c r="I246" s="741"/>
      <c r="J246" s="741"/>
      <c r="M246" s="92"/>
      <c r="N246" s="240"/>
      <c r="O246" s="207"/>
    </row>
    <row r="247" spans="1:15" ht="16.5" customHeight="1">
      <c r="A247" s="584" t="s">
        <v>526</v>
      </c>
      <c r="B247" s="584"/>
      <c r="C247" s="584"/>
      <c r="D247" s="584"/>
      <c r="E247" s="584"/>
      <c r="F247" s="584"/>
      <c r="G247" s="584"/>
      <c r="H247" s="584"/>
      <c r="I247" s="584"/>
      <c r="J247" s="584"/>
      <c r="M247" s="92"/>
      <c r="N247" s="240"/>
      <c r="O247" s="207"/>
    </row>
    <row r="248" spans="1:15" ht="16.5" customHeight="1">
      <c r="A248" s="456" t="s">
        <v>1</v>
      </c>
      <c r="B248" s="457"/>
      <c r="C248" s="457"/>
      <c r="D248" s="458"/>
      <c r="E248" s="465" t="s">
        <v>86</v>
      </c>
      <c r="F248" s="466"/>
      <c r="G248" s="466"/>
      <c r="H248" s="466"/>
      <c r="I248" s="466"/>
      <c r="J248" s="467"/>
      <c r="M248" s="92"/>
      <c r="N248" s="240"/>
      <c r="O248" s="207"/>
    </row>
    <row r="249" spans="1:15" ht="16.5" customHeight="1">
      <c r="A249" s="459"/>
      <c r="B249" s="460"/>
      <c r="C249" s="460"/>
      <c r="D249" s="461"/>
      <c r="E249" s="468" t="s">
        <v>9</v>
      </c>
      <c r="F249" s="469"/>
      <c r="G249" s="470"/>
      <c r="H249" s="694" t="s">
        <v>49</v>
      </c>
      <c r="I249" s="456" t="s">
        <v>50</v>
      </c>
      <c r="J249" s="458"/>
      <c r="M249" s="92"/>
      <c r="N249" s="240"/>
      <c r="O249" s="207"/>
    </row>
    <row r="250" spans="1:15" ht="36.75" customHeight="1">
      <c r="A250" s="462"/>
      <c r="B250" s="463"/>
      <c r="C250" s="463"/>
      <c r="D250" s="464"/>
      <c r="E250" s="6" t="s">
        <v>3</v>
      </c>
      <c r="F250" s="6" t="s">
        <v>4</v>
      </c>
      <c r="G250" s="6" t="s">
        <v>30</v>
      </c>
      <c r="H250" s="695"/>
      <c r="I250" s="462"/>
      <c r="J250" s="464"/>
      <c r="M250" s="92"/>
      <c r="N250" s="240"/>
      <c r="O250" s="207"/>
    </row>
    <row r="251" spans="1:15" ht="16.5" customHeight="1">
      <c r="A251" s="446" t="s">
        <v>573</v>
      </c>
      <c r="B251" s="447"/>
      <c r="C251" s="447"/>
      <c r="D251" s="448"/>
      <c r="E251" s="8"/>
      <c r="F251" s="8"/>
      <c r="G251" s="122"/>
      <c r="H251" s="24" t="e">
        <f>I251/G251</f>
        <v>#DIV/0!</v>
      </c>
      <c r="I251" s="454">
        <f>I253-I252</f>
        <v>0</v>
      </c>
      <c r="J251" s="454"/>
      <c r="M251" s="92"/>
      <c r="N251" s="240"/>
      <c r="O251" s="207"/>
    </row>
    <row r="252" spans="1:15" ht="16.5" customHeight="1">
      <c r="A252" s="446" t="s">
        <v>51</v>
      </c>
      <c r="B252" s="447"/>
      <c r="C252" s="447"/>
      <c r="D252" s="448"/>
      <c r="E252" s="8"/>
      <c r="F252" s="8"/>
      <c r="G252" s="122"/>
      <c r="H252" s="24"/>
      <c r="I252" s="454">
        <f>I253*15%</f>
        <v>0</v>
      </c>
      <c r="J252" s="454"/>
      <c r="M252" s="92"/>
      <c r="N252" s="240"/>
      <c r="O252" s="207"/>
    </row>
    <row r="253" spans="1:15" ht="20.25" customHeight="1">
      <c r="A253" s="446" t="s">
        <v>209</v>
      </c>
      <c r="B253" s="447"/>
      <c r="C253" s="447"/>
      <c r="D253" s="448"/>
      <c r="E253" s="8"/>
      <c r="F253" s="8"/>
      <c r="G253" s="122"/>
      <c r="H253" s="24"/>
      <c r="I253" s="449"/>
      <c r="J253" s="450"/>
      <c r="M253" s="92"/>
      <c r="N253" s="240"/>
      <c r="O253" s="207"/>
    </row>
    <row r="254" spans="1:15" ht="23.25" customHeight="1">
      <c r="A254" s="446" t="s">
        <v>467</v>
      </c>
      <c r="B254" s="447"/>
      <c r="C254" s="447"/>
      <c r="D254" s="448"/>
      <c r="E254" s="8"/>
      <c r="F254" s="8"/>
      <c r="G254" s="122"/>
      <c r="H254" s="24"/>
      <c r="I254" s="451"/>
      <c r="J254" s="451"/>
      <c r="M254" s="92"/>
      <c r="N254" s="240"/>
      <c r="O254" s="207"/>
    </row>
    <row r="255" spans="1:15" ht="16.5" customHeight="1">
      <c r="A255" s="233"/>
      <c r="B255" s="233"/>
      <c r="C255" s="233"/>
      <c r="D255" s="233"/>
      <c r="E255" s="233"/>
      <c r="F255" s="233"/>
      <c r="G255" s="233"/>
      <c r="H255" s="233"/>
      <c r="I255" s="52"/>
      <c r="J255" s="50"/>
      <c r="M255" s="92"/>
      <c r="N255" s="240"/>
      <c r="O255" s="207"/>
    </row>
    <row r="256" spans="1:10" ht="27" customHeight="1">
      <c r="A256" s="762" t="s">
        <v>527</v>
      </c>
      <c r="B256" s="762"/>
      <c r="C256" s="762"/>
      <c r="D256" s="762"/>
      <c r="E256" s="762"/>
      <c r="F256" s="762"/>
      <c r="G256" s="762"/>
      <c r="H256" s="762"/>
      <c r="I256" s="762"/>
      <c r="J256" s="762"/>
    </row>
    <row r="257" spans="1:10" ht="12" customHeight="1">
      <c r="A257" s="770" t="s">
        <v>238</v>
      </c>
      <c r="B257" s="770"/>
      <c r="C257" s="770"/>
      <c r="D257" s="770"/>
      <c r="E257" s="770"/>
      <c r="F257" s="770"/>
      <c r="G257" s="770"/>
      <c r="H257" s="770"/>
      <c r="I257" s="770"/>
      <c r="J257" s="770"/>
    </row>
    <row r="258" spans="1:10" ht="12" customHeight="1">
      <c r="A258" s="456" t="s">
        <v>1</v>
      </c>
      <c r="B258" s="457"/>
      <c r="C258" s="457"/>
      <c r="D258" s="457"/>
      <c r="E258" s="458"/>
      <c r="F258" s="660" t="s">
        <v>99</v>
      </c>
      <c r="G258" s="841" t="s">
        <v>96</v>
      </c>
      <c r="H258" s="465" t="s">
        <v>13</v>
      </c>
      <c r="I258" s="466"/>
      <c r="J258" s="467"/>
    </row>
    <row r="259" spans="1:10" ht="27" customHeight="1">
      <c r="A259" s="462"/>
      <c r="B259" s="463"/>
      <c r="C259" s="463"/>
      <c r="D259" s="463"/>
      <c r="E259" s="464"/>
      <c r="F259" s="660"/>
      <c r="G259" s="842"/>
      <c r="H259" s="6" t="s">
        <v>102</v>
      </c>
      <c r="I259" s="763" t="s">
        <v>97</v>
      </c>
      <c r="J259" s="764"/>
    </row>
    <row r="260" spans="1:10" ht="10.5" customHeight="1">
      <c r="A260" s="826" t="s">
        <v>98</v>
      </c>
      <c r="B260" s="827"/>
      <c r="C260" s="827"/>
      <c r="D260" s="827"/>
      <c r="E260" s="828"/>
      <c r="F260" s="765">
        <v>10</v>
      </c>
      <c r="G260" s="760">
        <v>90</v>
      </c>
      <c r="H260" s="765">
        <v>78</v>
      </c>
      <c r="I260" s="832">
        <f>F260*G260*H260</f>
        <v>70200</v>
      </c>
      <c r="J260" s="833"/>
    </row>
    <row r="261" spans="1:10" ht="11.25" customHeight="1">
      <c r="A261" s="829"/>
      <c r="B261" s="830"/>
      <c r="C261" s="830"/>
      <c r="D261" s="830"/>
      <c r="E261" s="831"/>
      <c r="F261" s="766"/>
      <c r="G261" s="761"/>
      <c r="H261" s="766"/>
      <c r="I261" s="834"/>
      <c r="J261" s="835"/>
    </row>
    <row r="262" spans="1:10" ht="12" customHeight="1">
      <c r="A262" s="767" t="s">
        <v>332</v>
      </c>
      <c r="B262" s="768"/>
      <c r="C262" s="768"/>
      <c r="D262" s="768"/>
      <c r="E262" s="769"/>
      <c r="F262" s="184"/>
      <c r="G262" s="184"/>
      <c r="H262" s="184"/>
      <c r="I262" s="820">
        <f>I260</f>
        <v>70200</v>
      </c>
      <c r="J262" s="821"/>
    </row>
    <row r="263" spans="1:10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840" t="s">
        <v>1</v>
      </c>
      <c r="B264" s="840"/>
      <c r="C264" s="840"/>
      <c r="D264" s="840"/>
      <c r="E264" s="840"/>
      <c r="F264" s="840"/>
      <c r="G264" s="822" t="s">
        <v>79</v>
      </c>
      <c r="H264" s="825" t="s">
        <v>80</v>
      </c>
      <c r="I264" s="823" t="s">
        <v>13</v>
      </c>
      <c r="J264" s="824"/>
    </row>
    <row r="265" spans="1:10" ht="18.75">
      <c r="A265" s="840"/>
      <c r="B265" s="840"/>
      <c r="C265" s="840"/>
      <c r="D265" s="840"/>
      <c r="E265" s="840"/>
      <c r="F265" s="840"/>
      <c r="G265" s="822"/>
      <c r="H265" s="825"/>
      <c r="I265" s="290" t="s">
        <v>78</v>
      </c>
      <c r="J265" s="290" t="s">
        <v>50</v>
      </c>
    </row>
    <row r="266" spans="1:13" ht="12.75">
      <c r="A266" s="676" t="s">
        <v>367</v>
      </c>
      <c r="B266" s="677"/>
      <c r="C266" s="677"/>
      <c r="D266" s="677"/>
      <c r="E266" s="677"/>
      <c r="F266" s="678"/>
      <c r="G266" s="10">
        <v>14</v>
      </c>
      <c r="H266" s="70">
        <v>157.5</v>
      </c>
      <c r="I266" s="10">
        <v>2422</v>
      </c>
      <c r="J266" s="24">
        <f>J277+J278</f>
        <v>381400</v>
      </c>
      <c r="M266" s="240">
        <f>J266/I266</f>
        <v>157.4731626754748</v>
      </c>
    </row>
    <row r="267" spans="1:10" ht="12.75">
      <c r="A267" s="676" t="s">
        <v>368</v>
      </c>
      <c r="B267" s="677"/>
      <c r="C267" s="677"/>
      <c r="D267" s="677"/>
      <c r="E267" s="677"/>
      <c r="F267" s="678"/>
      <c r="G267" s="10"/>
      <c r="H267" s="10"/>
      <c r="I267" s="10"/>
      <c r="J267" s="24"/>
    </row>
    <row r="268" spans="1:10" ht="12.75">
      <c r="A268" s="757" t="s">
        <v>81</v>
      </c>
      <c r="B268" s="758"/>
      <c r="C268" s="758"/>
      <c r="D268" s="758"/>
      <c r="E268" s="758"/>
      <c r="F268" s="759"/>
      <c r="G268" s="12"/>
      <c r="H268" s="12"/>
      <c r="I268" s="12"/>
      <c r="J268" s="46">
        <f>J266</f>
        <v>381400</v>
      </c>
    </row>
    <row r="269" spans="1:10" ht="12.75">
      <c r="A269" s="676" t="s">
        <v>574</v>
      </c>
      <c r="B269" s="677"/>
      <c r="C269" s="677"/>
      <c r="D269" s="677"/>
      <c r="E269" s="677"/>
      <c r="F269" s="678"/>
      <c r="G269" s="10"/>
      <c r="H269" s="10"/>
      <c r="I269" s="10"/>
      <c r="J269" s="24"/>
    </row>
    <row r="270" spans="1:10" ht="12.75">
      <c r="A270" s="285"/>
      <c r="B270" s="286"/>
      <c r="C270" s="286"/>
      <c r="D270" s="286"/>
      <c r="E270" s="753"/>
      <c r="F270" s="754"/>
      <c r="G270" s="10"/>
      <c r="H270" s="10"/>
      <c r="I270" s="10"/>
      <c r="J270" s="24"/>
    </row>
    <row r="271" spans="1:10" ht="12.75">
      <c r="A271" s="285" t="s">
        <v>577</v>
      </c>
      <c r="B271" s="286"/>
      <c r="C271" s="286"/>
      <c r="D271" s="286"/>
      <c r="E271" s="753">
        <f>12*173*94.2</f>
        <v>195559.2</v>
      </c>
      <c r="F271" s="754"/>
      <c r="G271" s="10"/>
      <c r="H271" s="10"/>
      <c r="I271" s="10"/>
      <c r="J271" s="24"/>
    </row>
    <row r="272" spans="1:10" ht="12.75">
      <c r="A272" s="293" t="s">
        <v>578</v>
      </c>
      <c r="B272" s="286"/>
      <c r="C272" s="286"/>
      <c r="D272" s="286"/>
      <c r="E272" s="291">
        <f>4*173*94.2*50%</f>
        <v>32593.2</v>
      </c>
      <c r="F272" s="292"/>
      <c r="G272" s="10"/>
      <c r="H272" s="10"/>
      <c r="I272" s="10"/>
      <c r="J272" s="24"/>
    </row>
    <row r="273" spans="1:10" ht="12.75">
      <c r="A273" s="285"/>
      <c r="B273" s="286"/>
      <c r="C273" s="286"/>
      <c r="D273" s="286"/>
      <c r="E273" s="753">
        <f>E271+E272</f>
        <v>228152.40000000002</v>
      </c>
      <c r="F273" s="678"/>
      <c r="G273" s="10"/>
      <c r="H273" s="10"/>
      <c r="I273" s="10"/>
      <c r="J273" s="24"/>
    </row>
    <row r="274" spans="1:10" ht="20.25" customHeight="1">
      <c r="A274" s="666" t="s">
        <v>446</v>
      </c>
      <c r="B274" s="667"/>
      <c r="C274" s="667"/>
      <c r="D274" s="286">
        <f>E274/E273</f>
        <v>0.9704039931203878</v>
      </c>
      <c r="E274" s="755">
        <v>221400</v>
      </c>
      <c r="F274" s="756"/>
      <c r="G274" s="10"/>
      <c r="H274" s="10"/>
      <c r="I274" s="10"/>
      <c r="J274" s="24"/>
    </row>
    <row r="275" spans="1:10" ht="12.75">
      <c r="A275" s="757" t="s">
        <v>369</v>
      </c>
      <c r="B275" s="758"/>
      <c r="C275" s="758"/>
      <c r="D275" s="758"/>
      <c r="E275" s="758"/>
      <c r="F275" s="759"/>
      <c r="G275" s="10"/>
      <c r="H275" s="10"/>
      <c r="I275" s="10"/>
      <c r="J275" s="46">
        <f>J268</f>
        <v>381400</v>
      </c>
    </row>
    <row r="276" spans="1:10" ht="12.75" customHeight="1">
      <c r="A276" s="748" t="s">
        <v>82</v>
      </c>
      <c r="B276" s="748"/>
      <c r="C276" s="748"/>
      <c r="D276" s="748"/>
      <c r="E276" s="748"/>
      <c r="F276" s="748"/>
      <c r="G276" s="10"/>
      <c r="H276" s="10"/>
      <c r="I276" s="10"/>
      <c r="J276" s="24"/>
    </row>
    <row r="277" spans="1:10" ht="12.75">
      <c r="A277" s="748" t="s">
        <v>370</v>
      </c>
      <c r="B277" s="748"/>
      <c r="C277" s="748"/>
      <c r="D277" s="748"/>
      <c r="E277" s="748"/>
      <c r="F277" s="748"/>
      <c r="G277" s="10"/>
      <c r="H277" s="10"/>
      <c r="I277" s="10"/>
      <c r="J277" s="24">
        <v>160000</v>
      </c>
    </row>
    <row r="278" spans="1:10" ht="12.75">
      <c r="A278" s="748" t="s">
        <v>371</v>
      </c>
      <c r="B278" s="748"/>
      <c r="C278" s="748"/>
      <c r="D278" s="748"/>
      <c r="E278" s="748"/>
      <c r="F278" s="748"/>
      <c r="G278" s="10"/>
      <c r="H278" s="10"/>
      <c r="I278" s="10"/>
      <c r="J278" s="24">
        <v>221400</v>
      </c>
    </row>
    <row r="279" spans="1:14" ht="12.75">
      <c r="A279" s="813" t="s">
        <v>575</v>
      </c>
      <c r="B279" s="813"/>
      <c r="C279" s="813"/>
      <c r="D279" s="813"/>
      <c r="E279" s="813"/>
      <c r="F279" s="813"/>
      <c r="G279" s="10"/>
      <c r="H279" s="10"/>
      <c r="I279" s="10"/>
      <c r="J279" s="24"/>
      <c r="N279" s="289"/>
    </row>
    <row r="280" spans="1:10" ht="12.75">
      <c r="A280" s="813" t="s">
        <v>576</v>
      </c>
      <c r="B280" s="813"/>
      <c r="C280" s="813"/>
      <c r="D280" s="813"/>
      <c r="E280" s="813"/>
      <c r="F280" s="813"/>
      <c r="G280" s="10"/>
      <c r="H280" s="10"/>
      <c r="I280" s="10"/>
      <c r="J280" s="24"/>
    </row>
    <row r="281" spans="1:10" ht="12.75">
      <c r="A281" s="752" t="s">
        <v>372</v>
      </c>
      <c r="B281" s="752"/>
      <c r="C281" s="752"/>
      <c r="D281" s="752"/>
      <c r="E281" s="752"/>
      <c r="F281" s="752"/>
      <c r="G281" s="294"/>
      <c r="H281" s="294"/>
      <c r="I281" s="294"/>
      <c r="J281" s="295">
        <f>J277</f>
        <v>160000</v>
      </c>
    </row>
    <row r="282" spans="1:10" ht="12.75">
      <c r="A282" s="752" t="s">
        <v>373</v>
      </c>
      <c r="B282" s="752"/>
      <c r="C282" s="752"/>
      <c r="D282" s="752"/>
      <c r="E282" s="752"/>
      <c r="F282" s="752"/>
      <c r="G282" s="294"/>
      <c r="H282" s="294"/>
      <c r="I282" s="294"/>
      <c r="J282" s="295">
        <f>I262+J278</f>
        <v>291600</v>
      </c>
    </row>
    <row r="283" spans="1:10" ht="12.75">
      <c r="A283" s="749" t="s">
        <v>374</v>
      </c>
      <c r="B283" s="750"/>
      <c r="C283" s="750"/>
      <c r="D283" s="750"/>
      <c r="E283" s="750"/>
      <c r="F283" s="751"/>
      <c r="G283" s="198"/>
      <c r="H283" s="198"/>
      <c r="I283" s="198"/>
      <c r="J283" s="295">
        <f>J278*5%</f>
        <v>11070</v>
      </c>
    </row>
    <row r="284" spans="1:10" ht="12.75">
      <c r="A284" s="810" t="s">
        <v>375</v>
      </c>
      <c r="B284" s="810"/>
      <c r="C284" s="810"/>
      <c r="D284" s="810"/>
      <c r="E284" s="810"/>
      <c r="F284" s="810"/>
      <c r="G284" s="810"/>
      <c r="H284" s="810"/>
      <c r="I284" s="810"/>
      <c r="J284" s="810"/>
    </row>
    <row r="285" spans="1:10" ht="12.75">
      <c r="A285" s="539" t="s">
        <v>1</v>
      </c>
      <c r="B285" s="540"/>
      <c r="C285" s="540"/>
      <c r="D285" s="540"/>
      <c r="E285" s="540"/>
      <c r="F285" s="540"/>
      <c r="G285" s="543" t="s">
        <v>13</v>
      </c>
      <c r="H285" s="543"/>
      <c r="I285" s="543"/>
      <c r="J285" s="543"/>
    </row>
    <row r="286" spans="1:10" ht="12.75">
      <c r="A286" s="541"/>
      <c r="B286" s="542"/>
      <c r="C286" s="542"/>
      <c r="D286" s="542"/>
      <c r="E286" s="542"/>
      <c r="F286" s="542"/>
      <c r="G286" s="188" t="s">
        <v>389</v>
      </c>
      <c r="H286" s="34" t="s">
        <v>20</v>
      </c>
      <c r="I286" s="34" t="s">
        <v>376</v>
      </c>
      <c r="J286" s="34" t="s">
        <v>377</v>
      </c>
    </row>
    <row r="287" spans="1:10" ht="12.75">
      <c r="A287" s="811" t="s">
        <v>226</v>
      </c>
      <c r="B287" s="811"/>
      <c r="C287" s="811"/>
      <c r="D287" s="811"/>
      <c r="E287" s="811"/>
      <c r="F287" s="811"/>
      <c r="G287" s="811"/>
      <c r="H287" s="811"/>
      <c r="I287" s="811"/>
      <c r="J287" s="812"/>
    </row>
    <row r="288" spans="1:10" ht="12.75">
      <c r="A288" s="739" t="s">
        <v>579</v>
      </c>
      <c r="B288" s="739"/>
      <c r="C288" s="739"/>
      <c r="D288" s="739"/>
      <c r="E288" s="739"/>
      <c r="F288" s="740"/>
      <c r="G288" s="407" t="s">
        <v>384</v>
      </c>
      <c r="H288" s="408">
        <v>1</v>
      </c>
      <c r="I288" s="409">
        <v>950</v>
      </c>
      <c r="J288" s="409">
        <f>H288*I288</f>
        <v>950</v>
      </c>
    </row>
    <row r="289" spans="1:10" ht="12.75">
      <c r="A289" s="676" t="s">
        <v>407</v>
      </c>
      <c r="B289" s="677"/>
      <c r="C289" s="677"/>
      <c r="D289" s="677"/>
      <c r="E289" s="677"/>
      <c r="F289" s="677"/>
      <c r="G289" s="323" t="s">
        <v>384</v>
      </c>
      <c r="H289" s="288">
        <v>13</v>
      </c>
      <c r="I289" s="296">
        <v>72</v>
      </c>
      <c r="J289" s="63">
        <f aca="true" t="shared" si="1" ref="J289:J294">H289*I289</f>
        <v>936</v>
      </c>
    </row>
    <row r="290" spans="1:10" ht="12.75">
      <c r="A290" s="676" t="s">
        <v>385</v>
      </c>
      <c r="B290" s="677"/>
      <c r="C290" s="677"/>
      <c r="D290" s="677"/>
      <c r="E290" s="677"/>
      <c r="F290" s="677"/>
      <c r="G290" s="323" t="s">
        <v>384</v>
      </c>
      <c r="H290" s="288">
        <v>34</v>
      </c>
      <c r="I290" s="296">
        <v>25</v>
      </c>
      <c r="J290" s="63">
        <f>H290*I290</f>
        <v>850</v>
      </c>
    </row>
    <row r="291" spans="1:10" ht="12.75">
      <c r="A291" s="676" t="s">
        <v>401</v>
      </c>
      <c r="B291" s="677"/>
      <c r="C291" s="677"/>
      <c r="D291" s="677"/>
      <c r="E291" s="677"/>
      <c r="F291" s="677"/>
      <c r="G291" s="323" t="s">
        <v>384</v>
      </c>
      <c r="H291" s="288">
        <v>2</v>
      </c>
      <c r="I291" s="296">
        <v>780</v>
      </c>
      <c r="J291" s="63">
        <f>H291*I291</f>
        <v>1560</v>
      </c>
    </row>
    <row r="292" spans="1:10" ht="12.75">
      <c r="A292" s="676" t="s">
        <v>405</v>
      </c>
      <c r="B292" s="677"/>
      <c r="C292" s="677"/>
      <c r="D292" s="677"/>
      <c r="E292" s="677"/>
      <c r="F292" s="677"/>
      <c r="G292" s="323" t="s">
        <v>406</v>
      </c>
      <c r="H292" s="288">
        <v>20</v>
      </c>
      <c r="I292" s="296">
        <v>52</v>
      </c>
      <c r="J292" s="63">
        <f t="shared" si="1"/>
        <v>1040</v>
      </c>
    </row>
    <row r="293" spans="1:10" ht="12.75">
      <c r="A293" s="676" t="s">
        <v>402</v>
      </c>
      <c r="B293" s="677"/>
      <c r="C293" s="677"/>
      <c r="D293" s="677"/>
      <c r="E293" s="677"/>
      <c r="F293" s="677"/>
      <c r="G293" s="323" t="s">
        <v>384</v>
      </c>
      <c r="H293" s="288">
        <v>15</v>
      </c>
      <c r="I293" s="296">
        <v>95</v>
      </c>
      <c r="J293" s="63">
        <f t="shared" si="1"/>
        <v>1425</v>
      </c>
    </row>
    <row r="294" spans="1:10" ht="12.75">
      <c r="A294" s="676" t="s">
        <v>404</v>
      </c>
      <c r="B294" s="677"/>
      <c r="C294" s="677"/>
      <c r="D294" s="677"/>
      <c r="E294" s="677"/>
      <c r="F294" s="677"/>
      <c r="G294" s="323" t="s">
        <v>384</v>
      </c>
      <c r="H294" s="288">
        <v>15</v>
      </c>
      <c r="I294" s="296">
        <v>56</v>
      </c>
      <c r="J294" s="63">
        <f t="shared" si="1"/>
        <v>840</v>
      </c>
    </row>
    <row r="295" spans="1:10" ht="12.75">
      <c r="A295" s="676" t="s">
        <v>403</v>
      </c>
      <c r="B295" s="677"/>
      <c r="C295" s="677"/>
      <c r="D295" s="677"/>
      <c r="E295" s="677"/>
      <c r="F295" s="677"/>
      <c r="G295" s="323" t="s">
        <v>384</v>
      </c>
      <c r="H295" s="288">
        <v>15</v>
      </c>
      <c r="I295" s="296">
        <v>68</v>
      </c>
      <c r="J295" s="63">
        <f aca="true" t="shared" si="2" ref="J295:J300">H295*I295</f>
        <v>1020</v>
      </c>
    </row>
    <row r="296" spans="1:10" ht="12.75">
      <c r="A296" s="676" t="s">
        <v>580</v>
      </c>
      <c r="B296" s="677"/>
      <c r="C296" s="677"/>
      <c r="D296" s="677"/>
      <c r="E296" s="677"/>
      <c r="F296" s="678"/>
      <c r="G296" s="323" t="s">
        <v>384</v>
      </c>
      <c r="H296" s="288">
        <v>2</v>
      </c>
      <c r="I296" s="296">
        <v>310</v>
      </c>
      <c r="J296" s="63">
        <f t="shared" si="2"/>
        <v>620</v>
      </c>
    </row>
    <row r="297" spans="1:10" ht="12.75">
      <c r="A297" s="676" t="s">
        <v>581</v>
      </c>
      <c r="B297" s="677"/>
      <c r="C297" s="677"/>
      <c r="D297" s="677"/>
      <c r="E297" s="677"/>
      <c r="F297" s="678"/>
      <c r="G297" s="323" t="s">
        <v>384</v>
      </c>
      <c r="H297" s="288">
        <v>4</v>
      </c>
      <c r="I297" s="296">
        <v>80</v>
      </c>
      <c r="J297" s="63">
        <f t="shared" si="2"/>
        <v>320</v>
      </c>
    </row>
    <row r="298" spans="1:10" ht="12.75">
      <c r="A298" s="676" t="s">
        <v>582</v>
      </c>
      <c r="B298" s="677"/>
      <c r="C298" s="677"/>
      <c r="D298" s="677"/>
      <c r="E298" s="677"/>
      <c r="F298" s="678"/>
      <c r="G298" s="323" t="s">
        <v>384</v>
      </c>
      <c r="H298" s="288">
        <v>5</v>
      </c>
      <c r="I298" s="296">
        <v>85</v>
      </c>
      <c r="J298" s="63">
        <f t="shared" si="2"/>
        <v>425</v>
      </c>
    </row>
    <row r="299" spans="1:10" ht="12.75">
      <c r="A299" s="285" t="s">
        <v>583</v>
      </c>
      <c r="B299" s="286"/>
      <c r="C299" s="286"/>
      <c r="D299" s="286"/>
      <c r="E299" s="286"/>
      <c r="F299" s="286"/>
      <c r="G299" s="323" t="s">
        <v>384</v>
      </c>
      <c r="H299" s="288">
        <v>1</v>
      </c>
      <c r="I299" s="296">
        <v>910</v>
      </c>
      <c r="J299" s="63">
        <f t="shared" si="2"/>
        <v>910</v>
      </c>
    </row>
    <row r="300" spans="1:10" ht="12.75">
      <c r="A300" s="285" t="s">
        <v>584</v>
      </c>
      <c r="B300" s="286"/>
      <c r="C300" s="286"/>
      <c r="D300" s="286"/>
      <c r="E300" s="286"/>
      <c r="F300" s="286"/>
      <c r="G300" s="323" t="s">
        <v>384</v>
      </c>
      <c r="H300" s="288">
        <v>3</v>
      </c>
      <c r="I300" s="296">
        <v>58</v>
      </c>
      <c r="J300" s="63">
        <f t="shared" si="2"/>
        <v>174</v>
      </c>
    </row>
    <row r="301" spans="1:10" ht="12.75">
      <c r="A301" s="757" t="s">
        <v>68</v>
      </c>
      <c r="B301" s="758"/>
      <c r="C301" s="758"/>
      <c r="D301" s="758"/>
      <c r="E301" s="758"/>
      <c r="F301" s="758"/>
      <c r="G301" s="759"/>
      <c r="H301" s="40"/>
      <c r="I301" s="40"/>
      <c r="J301" s="64">
        <f>SUM(J288:J300)</f>
        <v>11070</v>
      </c>
    </row>
    <row r="302" spans="1:10" ht="12" customHeight="1">
      <c r="A302" s="213"/>
      <c r="B302" s="213"/>
      <c r="C302" s="213"/>
      <c r="D302" s="213"/>
      <c r="E302" s="213"/>
      <c r="F302" s="213"/>
      <c r="G302" s="214"/>
      <c r="H302" s="215"/>
      <c r="I302" s="216"/>
      <c r="J302" s="216"/>
    </row>
    <row r="303" spans="1:11" s="87" customFormat="1" ht="12.75" customHeight="1">
      <c r="A303" s="455" t="s">
        <v>528</v>
      </c>
      <c r="B303" s="455"/>
      <c r="C303" s="455"/>
      <c r="D303" s="455"/>
      <c r="E303" s="455"/>
      <c r="F303" s="455"/>
      <c r="G303" s="455"/>
      <c r="H303" s="455"/>
      <c r="I303" s="455"/>
      <c r="J303" s="455"/>
      <c r="K303" s="163"/>
    </row>
    <row r="304" spans="1:11" s="87" customFormat="1" ht="12.75" customHeight="1">
      <c r="A304" s="1"/>
      <c r="B304" s="1"/>
      <c r="C304" s="167" t="s">
        <v>431</v>
      </c>
      <c r="D304" s="1"/>
      <c r="E304" s="1"/>
      <c r="F304" s="1"/>
      <c r="G304" s="1"/>
      <c r="H304" s="1"/>
      <c r="I304" s="53"/>
      <c r="J304"/>
      <c r="K304" s="163"/>
    </row>
    <row r="305" spans="1:13" s="87" customFormat="1" ht="12" customHeight="1">
      <c r="A305" s="350" t="s">
        <v>254</v>
      </c>
      <c r="B305" s="51"/>
      <c r="C305" s="51"/>
      <c r="D305" s="51"/>
      <c r="E305" s="51"/>
      <c r="F305" s="51"/>
      <c r="G305" s="51"/>
      <c r="H305" s="51"/>
      <c r="I305" s="51"/>
      <c r="J305" s="51"/>
      <c r="K305" s="163"/>
      <c r="M305" s="283"/>
    </row>
    <row r="306" spans="1:11" s="87" customFormat="1" ht="14.25" customHeight="1">
      <c r="A306" s="539" t="s">
        <v>1</v>
      </c>
      <c r="B306" s="540"/>
      <c r="C306" s="540"/>
      <c r="D306" s="540"/>
      <c r="E306" s="540"/>
      <c r="F306" s="540"/>
      <c r="G306" s="543" t="s">
        <v>13</v>
      </c>
      <c r="H306" s="543"/>
      <c r="I306" s="543"/>
      <c r="J306" s="543"/>
      <c r="K306" s="163"/>
    </row>
    <row r="307" spans="1:11" s="87" customFormat="1" ht="9" customHeight="1">
      <c r="A307" s="541"/>
      <c r="B307" s="542"/>
      <c r="C307" s="542"/>
      <c r="D307" s="542"/>
      <c r="E307" s="542"/>
      <c r="F307" s="542"/>
      <c r="G307" s="188" t="s">
        <v>389</v>
      </c>
      <c r="H307" s="34" t="s">
        <v>20</v>
      </c>
      <c r="I307" s="34" t="s">
        <v>179</v>
      </c>
      <c r="J307" s="34" t="s">
        <v>134</v>
      </c>
      <c r="K307" s="163"/>
    </row>
    <row r="308" spans="1:10" ht="17.25" customHeight="1">
      <c r="A308" s="440" t="s">
        <v>449</v>
      </c>
      <c r="B308" s="441"/>
      <c r="C308" s="441"/>
      <c r="D308" s="441"/>
      <c r="E308" s="441"/>
      <c r="F308" s="442"/>
      <c r="G308" s="370" t="s">
        <v>384</v>
      </c>
      <c r="H308" s="118">
        <v>2</v>
      </c>
      <c r="I308" s="389" t="s">
        <v>550</v>
      </c>
      <c r="J308" s="401">
        <v>10915.74</v>
      </c>
    </row>
    <row r="309" spans="1:10" ht="12.75">
      <c r="A309" s="440" t="s">
        <v>551</v>
      </c>
      <c r="B309" s="441"/>
      <c r="C309" s="441"/>
      <c r="D309" s="441"/>
      <c r="E309" s="441"/>
      <c r="F309" s="442"/>
      <c r="G309" s="370" t="s">
        <v>384</v>
      </c>
      <c r="H309" s="118">
        <v>1</v>
      </c>
      <c r="I309" s="389" t="s">
        <v>552</v>
      </c>
      <c r="J309" s="401">
        <v>82584.74</v>
      </c>
    </row>
    <row r="310" spans="1:10" ht="12.75">
      <c r="A310" s="704" t="s">
        <v>553</v>
      </c>
      <c r="B310" s="705"/>
      <c r="C310" s="705"/>
      <c r="D310" s="705"/>
      <c r="E310" s="705"/>
      <c r="F310" s="705"/>
      <c r="G310" s="118" t="s">
        <v>384</v>
      </c>
      <c r="H310" s="118">
        <v>4</v>
      </c>
      <c r="I310" s="389" t="s">
        <v>554</v>
      </c>
      <c r="J310" s="403">
        <v>2866.76</v>
      </c>
    </row>
    <row r="311" spans="1:10" ht="12.75">
      <c r="A311" s="440" t="s">
        <v>555</v>
      </c>
      <c r="B311" s="441"/>
      <c r="C311" s="441"/>
      <c r="D311" s="441"/>
      <c r="E311" s="441"/>
      <c r="F311" s="442"/>
      <c r="G311" s="118" t="s">
        <v>384</v>
      </c>
      <c r="H311" s="118">
        <v>2</v>
      </c>
      <c r="I311" s="402" t="s">
        <v>556</v>
      </c>
      <c r="J311" s="403">
        <v>51482.76</v>
      </c>
    </row>
    <row r="312" spans="1:10" ht="12.75" hidden="1">
      <c r="A312" s="155"/>
      <c r="B312" s="156"/>
      <c r="C312" s="156"/>
      <c r="D312" s="156"/>
      <c r="E312" s="156"/>
      <c r="F312" s="157"/>
      <c r="G312" s="118"/>
      <c r="H312" s="154"/>
      <c r="I312" s="265"/>
      <c r="J312" s="351"/>
    </row>
    <row r="313" spans="1:10" ht="12.75" hidden="1">
      <c r="A313" s="155"/>
      <c r="B313" s="156"/>
      <c r="C313" s="156"/>
      <c r="D313" s="156"/>
      <c r="E313" s="156"/>
      <c r="F313" s="157"/>
      <c r="G313" s="118"/>
      <c r="H313" s="154"/>
      <c r="I313" s="265"/>
      <c r="J313" s="351"/>
    </row>
    <row r="314" spans="1:10" ht="12.75" hidden="1">
      <c r="A314" s="155"/>
      <c r="B314" s="156"/>
      <c r="C314" s="156"/>
      <c r="D314" s="156"/>
      <c r="E314" s="156"/>
      <c r="F314" s="157"/>
      <c r="G314" s="118"/>
      <c r="H314" s="154"/>
      <c r="I314" s="265"/>
      <c r="J314" s="351"/>
    </row>
    <row r="315" spans="1:10" ht="12.75" hidden="1">
      <c r="A315" s="155"/>
      <c r="B315" s="156"/>
      <c r="C315" s="156"/>
      <c r="D315" s="156"/>
      <c r="E315" s="156"/>
      <c r="F315" s="157"/>
      <c r="G315" s="118"/>
      <c r="H315" s="154"/>
      <c r="I315" s="265"/>
      <c r="J315" s="351"/>
    </row>
    <row r="316" spans="1:10" ht="12.75" hidden="1">
      <c r="A316" s="155"/>
      <c r="B316" s="156"/>
      <c r="C316" s="156"/>
      <c r="D316" s="156"/>
      <c r="E316" s="156"/>
      <c r="F316" s="157"/>
      <c r="G316" s="118"/>
      <c r="H316" s="154"/>
      <c r="I316" s="265"/>
      <c r="J316" s="351"/>
    </row>
    <row r="317" spans="1:10" ht="12.75" hidden="1">
      <c r="A317" s="155"/>
      <c r="B317" s="156"/>
      <c r="C317" s="156"/>
      <c r="D317" s="156"/>
      <c r="E317" s="156"/>
      <c r="F317" s="157"/>
      <c r="G317" s="118"/>
      <c r="H317" s="154"/>
      <c r="I317" s="265"/>
      <c r="J317" s="351"/>
    </row>
    <row r="318" spans="1:10" ht="12.75" customHeight="1" hidden="1">
      <c r="A318" s="704"/>
      <c r="B318" s="705"/>
      <c r="C318" s="705"/>
      <c r="D318" s="705"/>
      <c r="E318" s="705"/>
      <c r="F318" s="814"/>
      <c r="G318" s="118"/>
      <c r="H318" s="154"/>
      <c r="I318" s="361"/>
      <c r="J318" s="351"/>
    </row>
    <row r="319" spans="1:10" ht="12" customHeight="1">
      <c r="A319" s="563" t="s">
        <v>447</v>
      </c>
      <c r="B319" s="564"/>
      <c r="C319" s="564"/>
      <c r="D319" s="564"/>
      <c r="E319" s="564"/>
      <c r="F319" s="564"/>
      <c r="G319" s="565"/>
      <c r="H319" s="16"/>
      <c r="I319" s="166"/>
      <c r="J319" s="352">
        <f>J308+J318+J309+J310+J311+J312+J313+J314+J315+J316+J317</f>
        <v>147850</v>
      </c>
    </row>
    <row r="320" spans="1:13" ht="12.75" customHeight="1">
      <c r="A320" s="566" t="s">
        <v>448</v>
      </c>
      <c r="B320" s="566"/>
      <c r="C320" s="566"/>
      <c r="D320" s="566"/>
      <c r="E320" s="566"/>
      <c r="F320" s="566"/>
      <c r="G320" s="566"/>
      <c r="H320" s="566"/>
      <c r="I320" s="353"/>
      <c r="J320" s="354"/>
      <c r="L320" s="91"/>
      <c r="M320" s="209"/>
    </row>
    <row r="321" spans="1:13" ht="9" customHeight="1">
      <c r="A321" s="356"/>
      <c r="B321" s="356"/>
      <c r="C321" s="356"/>
      <c r="D321" s="356"/>
      <c r="E321" s="356"/>
      <c r="F321" s="356"/>
      <c r="G321" s="356"/>
      <c r="H321" s="356"/>
      <c r="I321" s="353"/>
      <c r="J321" s="354"/>
      <c r="L321" s="91"/>
      <c r="M321" s="209"/>
    </row>
    <row r="322" spans="1:13" ht="12.75" customHeight="1">
      <c r="A322" s="762" t="s">
        <v>529</v>
      </c>
      <c r="B322" s="762"/>
      <c r="C322" s="762"/>
      <c r="D322" s="762"/>
      <c r="E322" s="762"/>
      <c r="F322" s="762"/>
      <c r="G322" s="762"/>
      <c r="H322" s="762"/>
      <c r="I322" s="762"/>
      <c r="J322" s="762"/>
      <c r="L322" s="91"/>
      <c r="M322" s="209"/>
    </row>
    <row r="323" spans="1:13" ht="12.75" customHeight="1">
      <c r="A323" s="809" t="s">
        <v>398</v>
      </c>
      <c r="B323" s="809"/>
      <c r="C323" s="809"/>
      <c r="D323" s="809"/>
      <c r="E323" s="809"/>
      <c r="F323" s="809"/>
      <c r="G323" s="809"/>
      <c r="H323" s="809"/>
      <c r="I323" s="250"/>
      <c r="J323" s="250"/>
      <c r="L323" s="91"/>
      <c r="M323" s="209"/>
    </row>
    <row r="324" spans="1:13" ht="11.25" customHeight="1">
      <c r="A324" s="819"/>
      <c r="B324" s="819"/>
      <c r="C324" s="819"/>
      <c r="D324" s="819"/>
      <c r="E324" s="819"/>
      <c r="F324" s="819"/>
      <c r="G324" s="819"/>
      <c r="H324" s="819"/>
      <c r="I324" s="89"/>
      <c r="J324" s="254"/>
      <c r="L324" s="91"/>
      <c r="M324" s="209"/>
    </row>
    <row r="325" spans="1:14" ht="14.25" customHeight="1">
      <c r="A325" s="621" t="s">
        <v>399</v>
      </c>
      <c r="B325" s="621"/>
      <c r="C325" s="621"/>
      <c r="D325" s="621"/>
      <c r="E325" s="621"/>
      <c r="F325" s="621"/>
      <c r="G325" s="250"/>
      <c r="H325" s="250"/>
      <c r="I325" s="250"/>
      <c r="J325" s="255">
        <f>J324</f>
        <v>0</v>
      </c>
      <c r="M325" s="282"/>
      <c r="N325">
        <f>N305</f>
        <v>0</v>
      </c>
    </row>
    <row r="326" spans="1:10" ht="6" customHeight="1">
      <c r="A326" s="250"/>
      <c r="B326" s="250"/>
      <c r="C326" s="250"/>
      <c r="D326" s="250"/>
      <c r="E326" s="250"/>
      <c r="F326" s="250"/>
      <c r="G326" s="250"/>
      <c r="H326" s="250"/>
      <c r="I326" s="250"/>
      <c r="J326" s="250"/>
    </row>
    <row r="327" spans="1:10" ht="12.75" customHeight="1">
      <c r="A327" s="815" t="s">
        <v>239</v>
      </c>
      <c r="B327" s="815"/>
      <c r="C327" s="815"/>
      <c r="D327" s="815"/>
      <c r="E327" s="815"/>
      <c r="F327" s="815"/>
      <c r="G327" s="815"/>
      <c r="H327" s="815"/>
      <c r="I327" s="815"/>
      <c r="J327" s="815"/>
    </row>
    <row r="328" spans="1:10" ht="12.75">
      <c r="A328" s="795" t="s">
        <v>1</v>
      </c>
      <c r="B328" s="796"/>
      <c r="C328" s="796"/>
      <c r="D328" s="796"/>
      <c r="E328" s="796"/>
      <c r="F328" s="673" t="s">
        <v>13</v>
      </c>
      <c r="G328" s="673"/>
      <c r="H328" s="673"/>
      <c r="I328" s="673"/>
      <c r="J328" s="673"/>
    </row>
    <row r="329" spans="1:10" ht="12.75">
      <c r="A329" s="797"/>
      <c r="B329" s="798"/>
      <c r="C329" s="798"/>
      <c r="D329" s="798"/>
      <c r="E329" s="798"/>
      <c r="F329" s="188" t="s">
        <v>389</v>
      </c>
      <c r="G329" s="34" t="s">
        <v>20</v>
      </c>
      <c r="H329" s="34" t="s">
        <v>103</v>
      </c>
      <c r="I329" s="818" t="s">
        <v>221</v>
      </c>
      <c r="J329" s="818"/>
    </row>
    <row r="330" spans="1:10" ht="12.75">
      <c r="A330" s="800" t="s">
        <v>348</v>
      </c>
      <c r="B330" s="801"/>
      <c r="C330" s="801"/>
      <c r="D330" s="801"/>
      <c r="E330" s="801"/>
      <c r="F330" s="802"/>
      <c r="G330" s="199"/>
      <c r="H330" s="200"/>
      <c r="I330" s="816"/>
      <c r="J330" s="817"/>
    </row>
    <row r="331" spans="1:10" ht="12.75">
      <c r="A331" s="251"/>
      <c r="B331" s="251"/>
      <c r="C331" s="251"/>
      <c r="D331" s="251"/>
      <c r="E331" s="251"/>
      <c r="F331" s="251"/>
      <c r="G331" s="252"/>
      <c r="H331" s="253"/>
      <c r="I331" s="253"/>
      <c r="J331" s="253"/>
    </row>
    <row r="332" spans="1:10" ht="17.25" customHeight="1">
      <c r="A332" s="703" t="s">
        <v>318</v>
      </c>
      <c r="B332" s="703"/>
      <c r="C332" s="703"/>
      <c r="D332" s="703"/>
      <c r="E332" s="703"/>
      <c r="F332" s="703"/>
      <c r="G332" s="5"/>
      <c r="H332" s="5"/>
      <c r="I332" s="900">
        <f>J325+I330</f>
        <v>0</v>
      </c>
      <c r="J332" s="900"/>
    </row>
    <row r="333" spans="1:10" ht="10.5" customHeight="1">
      <c r="A333" s="32"/>
      <c r="B333" s="32"/>
      <c r="C333" s="32"/>
      <c r="D333" s="32"/>
      <c r="E333" s="32"/>
      <c r="F333" s="32"/>
      <c r="G333" s="164"/>
      <c r="H333" s="165"/>
      <c r="I333" s="151"/>
      <c r="J333" s="151"/>
    </row>
    <row r="334" spans="1:10" ht="15" customHeight="1">
      <c r="A334" s="479" t="s">
        <v>240</v>
      </c>
      <c r="B334" s="479"/>
      <c r="C334" s="479"/>
      <c r="D334" s="479"/>
      <c r="E334" s="479"/>
      <c r="F334" s="479"/>
      <c r="G334" s="479"/>
      <c r="H334" s="479"/>
      <c r="I334" s="479"/>
      <c r="J334" s="479"/>
    </row>
    <row r="335" spans="1:10" ht="12.75">
      <c r="A335" s="19" t="s">
        <v>89</v>
      </c>
      <c r="B335" s="19"/>
      <c r="C335" s="19"/>
      <c r="D335" s="19"/>
      <c r="E335" s="19"/>
      <c r="F335" s="19"/>
      <c r="G335" s="19"/>
      <c r="H335" s="19"/>
      <c r="I335" s="19"/>
      <c r="J335" s="36"/>
    </row>
    <row r="336" spans="1:10" ht="12.75">
      <c r="A336" s="19" t="s">
        <v>94</v>
      </c>
      <c r="B336" s="19"/>
      <c r="C336" s="19"/>
      <c r="D336" s="19"/>
      <c r="E336" s="19"/>
      <c r="F336" s="19"/>
      <c r="G336" s="19"/>
      <c r="H336" s="19"/>
      <c r="I336" s="19"/>
      <c r="J336" s="36"/>
    </row>
    <row r="337" spans="1:10" ht="12.75">
      <c r="A337" s="19" t="s">
        <v>90</v>
      </c>
      <c r="B337" s="19"/>
      <c r="C337" s="19"/>
      <c r="D337" s="19"/>
      <c r="E337" s="19"/>
      <c r="F337" s="19"/>
      <c r="G337" s="19"/>
      <c r="H337" s="19"/>
      <c r="I337" s="19"/>
      <c r="J337" s="36"/>
    </row>
    <row r="338" spans="1:10" ht="12.75">
      <c r="A338" s="19" t="s">
        <v>91</v>
      </c>
      <c r="B338" s="19"/>
      <c r="C338" s="19"/>
      <c r="D338" s="19"/>
      <c r="E338" s="19"/>
      <c r="F338" s="19"/>
      <c r="G338" s="19"/>
      <c r="H338" s="19"/>
      <c r="I338" s="19"/>
      <c r="J338" s="36"/>
    </row>
    <row r="339" spans="1:10" ht="12.75">
      <c r="A339" s="19" t="s">
        <v>92</v>
      </c>
      <c r="B339" s="19"/>
      <c r="C339" s="19"/>
      <c r="D339" s="19"/>
      <c r="E339" s="19"/>
      <c r="F339" s="19"/>
      <c r="G339" s="19"/>
      <c r="H339" s="19"/>
      <c r="I339" s="19"/>
      <c r="J339" s="36"/>
    </row>
    <row r="340" spans="1:10" ht="12.75">
      <c r="A340" s="1" t="s">
        <v>530</v>
      </c>
      <c r="B340" s="1"/>
      <c r="C340" s="1"/>
      <c r="D340" s="1"/>
      <c r="E340" s="1"/>
      <c r="F340" s="426" t="s">
        <v>429</v>
      </c>
      <c r="G340" s="426"/>
      <c r="H340" s="426"/>
      <c r="I340" s="426"/>
      <c r="J340" s="36"/>
    </row>
    <row r="341" spans="1:10" ht="12.75">
      <c r="A341" s="1"/>
      <c r="B341" s="1"/>
      <c r="C341" s="1"/>
      <c r="D341" s="1"/>
      <c r="E341" s="1"/>
      <c r="F341" s="426"/>
      <c r="G341" s="426"/>
      <c r="H341" s="426"/>
      <c r="I341" s="426"/>
      <c r="J341" s="1"/>
    </row>
    <row r="342" spans="1:10" ht="12.75">
      <c r="A342" s="37" t="s">
        <v>83</v>
      </c>
      <c r="B342" s="3"/>
      <c r="C342" s="3"/>
      <c r="D342" s="3"/>
      <c r="E342" s="3"/>
      <c r="F342" s="3"/>
      <c r="G342" s="3"/>
      <c r="H342" s="3"/>
      <c r="I342" s="3"/>
      <c r="J342" s="1"/>
    </row>
    <row r="343" spans="1:10" ht="12.75">
      <c r="A343" s="803" t="s">
        <v>120</v>
      </c>
      <c r="B343" s="803"/>
      <c r="C343" s="803"/>
      <c r="D343" s="803"/>
      <c r="E343" s="803"/>
      <c r="F343" s="803"/>
      <c r="G343" s="803"/>
      <c r="H343" s="803"/>
      <c r="I343" s="803"/>
      <c r="J343" s="1"/>
    </row>
    <row r="344" spans="1:10" ht="12.75">
      <c r="A344" s="1"/>
      <c r="B344" s="1"/>
      <c r="C344" s="36"/>
      <c r="D344" s="1"/>
      <c r="E344" s="1"/>
      <c r="F344" s="36"/>
      <c r="G344" s="1"/>
      <c r="H344" s="1"/>
      <c r="I344" s="1"/>
      <c r="J344" s="1"/>
    </row>
  </sheetData>
  <sheetProtection/>
  <mergeCells count="396">
    <mergeCell ref="A199:D199"/>
    <mergeCell ref="A127:I127"/>
    <mergeCell ref="A114:G114"/>
    <mergeCell ref="A183:I183"/>
    <mergeCell ref="A182:F182"/>
    <mergeCell ref="A137:I137"/>
    <mergeCell ref="A118:I118"/>
    <mergeCell ref="E154:F154"/>
    <mergeCell ref="A130:I130"/>
    <mergeCell ref="A128:I128"/>
    <mergeCell ref="I187:J187"/>
    <mergeCell ref="A112:I112"/>
    <mergeCell ref="A150:I150"/>
    <mergeCell ref="A122:I122"/>
    <mergeCell ref="A134:H134"/>
    <mergeCell ref="A145:I145"/>
    <mergeCell ref="A126:J126"/>
    <mergeCell ref="A129:H129"/>
    <mergeCell ref="A148:E148"/>
    <mergeCell ref="A136:I136"/>
    <mergeCell ref="B207:I207"/>
    <mergeCell ref="I176:J176"/>
    <mergeCell ref="I205:J205"/>
    <mergeCell ref="A159:I159"/>
    <mergeCell ref="A154:D154"/>
    <mergeCell ref="A149:E149"/>
    <mergeCell ref="A186:F186"/>
    <mergeCell ref="I190:J190"/>
    <mergeCell ref="E158:F158"/>
    <mergeCell ref="A158:D158"/>
    <mergeCell ref="A97:J97"/>
    <mergeCell ref="A155:D155"/>
    <mergeCell ref="A157:F157"/>
    <mergeCell ref="A153:J153"/>
    <mergeCell ref="E155:F155"/>
    <mergeCell ref="I186:J186"/>
    <mergeCell ref="A119:I119"/>
    <mergeCell ref="A115:I115"/>
    <mergeCell ref="A121:I121"/>
    <mergeCell ref="A133:I133"/>
    <mergeCell ref="N27:Q27"/>
    <mergeCell ref="L151:M151"/>
    <mergeCell ref="A101:I101"/>
    <mergeCell ref="A105:I105"/>
    <mergeCell ref="A124:I124"/>
    <mergeCell ref="A132:I132"/>
    <mergeCell ref="A151:J151"/>
    <mergeCell ref="M97:Q97"/>
    <mergeCell ref="A116:I116"/>
    <mergeCell ref="A120:I120"/>
    <mergeCell ref="F340:I340"/>
    <mergeCell ref="F341:I341"/>
    <mergeCell ref="A343:I343"/>
    <mergeCell ref="I332:J332"/>
    <mergeCell ref="A332:F332"/>
    <mergeCell ref="A334:J334"/>
    <mergeCell ref="N99:N100"/>
    <mergeCell ref="A107:I107"/>
    <mergeCell ref="A103:G103"/>
    <mergeCell ref="M99:M100"/>
    <mergeCell ref="A111:H111"/>
    <mergeCell ref="A99:I99"/>
    <mergeCell ref="A109:H109"/>
    <mergeCell ref="A76:C76"/>
    <mergeCell ref="I76:J76"/>
    <mergeCell ref="A117:I117"/>
    <mergeCell ref="A81:D81"/>
    <mergeCell ref="E81:H81"/>
    <mergeCell ref="I81:J81"/>
    <mergeCell ref="A82:D82"/>
    <mergeCell ref="A93:I93"/>
    <mergeCell ref="A95:I95"/>
    <mergeCell ref="A85:J85"/>
    <mergeCell ref="A87:I87"/>
    <mergeCell ref="A96:I96"/>
    <mergeCell ref="A106:H106"/>
    <mergeCell ref="A89:I89"/>
    <mergeCell ref="A98:I98"/>
    <mergeCell ref="A104:I104"/>
    <mergeCell ref="A90:G90"/>
    <mergeCell ref="A94:F94"/>
    <mergeCell ref="A92:J92"/>
    <mergeCell ref="A100:I100"/>
    <mergeCell ref="E82:H82"/>
    <mergeCell ref="I82:J82"/>
    <mergeCell ref="A84:J84"/>
    <mergeCell ref="E72:F72"/>
    <mergeCell ref="G72:H72"/>
    <mergeCell ref="I72:J73"/>
    <mergeCell ref="A74:C74"/>
    <mergeCell ref="I74:J74"/>
    <mergeCell ref="A75:C75"/>
    <mergeCell ref="I75:J75"/>
    <mergeCell ref="A72:C73"/>
    <mergeCell ref="D72:D73"/>
    <mergeCell ref="A78:J78"/>
    <mergeCell ref="A79:J79"/>
    <mergeCell ref="A68:C68"/>
    <mergeCell ref="N91:R91"/>
    <mergeCell ref="I68:J68"/>
    <mergeCell ref="A69:C69"/>
    <mergeCell ref="I69:J69"/>
    <mergeCell ref="A70:C70"/>
    <mergeCell ref="I70:J70"/>
    <mergeCell ref="A71:J71"/>
    <mergeCell ref="A80:D80"/>
    <mergeCell ref="E80:H80"/>
    <mergeCell ref="I80:J80"/>
    <mergeCell ref="A65:C65"/>
    <mergeCell ref="I65:J65"/>
    <mergeCell ref="A66:C66"/>
    <mergeCell ref="I66:J66"/>
    <mergeCell ref="A67:C67"/>
    <mergeCell ref="I67:J67"/>
    <mergeCell ref="A61:C61"/>
    <mergeCell ref="I61:J61"/>
    <mergeCell ref="A63:C63"/>
    <mergeCell ref="I63:J63"/>
    <mergeCell ref="A64:C64"/>
    <mergeCell ref="I64:J64"/>
    <mergeCell ref="A62:C62"/>
    <mergeCell ref="I62:J62"/>
    <mergeCell ref="A58:C58"/>
    <mergeCell ref="I58:J58"/>
    <mergeCell ref="A59:C59"/>
    <mergeCell ref="I59:J59"/>
    <mergeCell ref="A60:C60"/>
    <mergeCell ref="I60:J60"/>
    <mergeCell ref="A56:C56"/>
    <mergeCell ref="I56:J56"/>
    <mergeCell ref="A57:C57"/>
    <mergeCell ref="I57:J57"/>
    <mergeCell ref="A53:C53"/>
    <mergeCell ref="I53:J53"/>
    <mergeCell ref="A54:C54"/>
    <mergeCell ref="I54:J54"/>
    <mergeCell ref="A55:C55"/>
    <mergeCell ref="I55:J55"/>
    <mergeCell ref="A48:J48"/>
    <mergeCell ref="A49:J49"/>
    <mergeCell ref="A50:C52"/>
    <mergeCell ref="D50:D52"/>
    <mergeCell ref="E50:J50"/>
    <mergeCell ref="E51:G51"/>
    <mergeCell ref="H51:H52"/>
    <mergeCell ref="I51:J52"/>
    <mergeCell ref="I28:J28"/>
    <mergeCell ref="A29:G29"/>
    <mergeCell ref="A27:G27"/>
    <mergeCell ref="I27:J27"/>
    <mergeCell ref="A28:G28"/>
    <mergeCell ref="I29:J29"/>
    <mergeCell ref="A21:C21"/>
    <mergeCell ref="A26:G26"/>
    <mergeCell ref="I26:J26"/>
    <mergeCell ref="A23:J23"/>
    <mergeCell ref="A24:G24"/>
    <mergeCell ref="I24:J24"/>
    <mergeCell ref="A25:G25"/>
    <mergeCell ref="I25:J25"/>
    <mergeCell ref="A15:C15"/>
    <mergeCell ref="A16:C16"/>
    <mergeCell ref="A17:C17"/>
    <mergeCell ref="A18:C18"/>
    <mergeCell ref="G22:H22"/>
    <mergeCell ref="I22:J22"/>
    <mergeCell ref="A20:C20"/>
    <mergeCell ref="A19:C19"/>
    <mergeCell ref="A22:C22"/>
    <mergeCell ref="E22:F22"/>
    <mergeCell ref="A13:C14"/>
    <mergeCell ref="D13:D14"/>
    <mergeCell ref="E13:F13"/>
    <mergeCell ref="G13:H13"/>
    <mergeCell ref="I13:I14"/>
    <mergeCell ref="J13:J14"/>
    <mergeCell ref="H1:J1"/>
    <mergeCell ref="C6:H6"/>
    <mergeCell ref="C7:H7"/>
    <mergeCell ref="A9:J9"/>
    <mergeCell ref="B10:J10"/>
    <mergeCell ref="A12:J12"/>
    <mergeCell ref="A4:J4"/>
    <mergeCell ref="A5:J5"/>
    <mergeCell ref="I2:J2"/>
    <mergeCell ref="I3:J3"/>
    <mergeCell ref="O198:S198"/>
    <mergeCell ref="I192:J192"/>
    <mergeCell ref="A189:E190"/>
    <mergeCell ref="I191:J191"/>
    <mergeCell ref="F189:J189"/>
    <mergeCell ref="A198:D198"/>
    <mergeCell ref="A197:J197"/>
    <mergeCell ref="A194:I194"/>
    <mergeCell ref="A192:F192"/>
    <mergeCell ref="A191:E191"/>
    <mergeCell ref="A91:I91"/>
    <mergeCell ref="P186:S186"/>
    <mergeCell ref="A108:I108"/>
    <mergeCell ref="A102:I102"/>
    <mergeCell ref="A135:I135"/>
    <mergeCell ref="A110:I110"/>
    <mergeCell ref="O185:S185"/>
    <mergeCell ref="I185:J185"/>
    <mergeCell ref="A184:F185"/>
    <mergeCell ref="G184:J184"/>
    <mergeCell ref="A147:I147"/>
    <mergeCell ref="A268:F268"/>
    <mergeCell ref="A264:F265"/>
    <mergeCell ref="A267:F267"/>
    <mergeCell ref="A258:E259"/>
    <mergeCell ref="G258:G259"/>
    <mergeCell ref="A209:I209"/>
    <mergeCell ref="A208:D208"/>
    <mergeCell ref="A205:D205"/>
    <mergeCell ref="A203:I203"/>
    <mergeCell ref="H260:H261"/>
    <mergeCell ref="A260:E261"/>
    <mergeCell ref="A269:F269"/>
    <mergeCell ref="I260:J261"/>
    <mergeCell ref="I182:J182"/>
    <mergeCell ref="E156:F156"/>
    <mergeCell ref="I161:J161"/>
    <mergeCell ref="A156:D156"/>
    <mergeCell ref="A202:D202"/>
    <mergeCell ref="A214:E214"/>
    <mergeCell ref="A322:J322"/>
    <mergeCell ref="I262:J262"/>
    <mergeCell ref="G264:G265"/>
    <mergeCell ref="I264:J264"/>
    <mergeCell ref="A277:F277"/>
    <mergeCell ref="A289:F289"/>
    <mergeCell ref="H264:H265"/>
    <mergeCell ref="E273:F273"/>
    <mergeCell ref="A311:F311"/>
    <mergeCell ref="A325:F325"/>
    <mergeCell ref="A301:G301"/>
    <mergeCell ref="A285:F286"/>
    <mergeCell ref="G285:J285"/>
    <mergeCell ref="A320:H320"/>
    <mergeCell ref="A309:F309"/>
    <mergeCell ref="A319:G319"/>
    <mergeCell ref="A310:F310"/>
    <mergeCell ref="A290:F290"/>
    <mergeCell ref="A324:H324"/>
    <mergeCell ref="A330:F330"/>
    <mergeCell ref="A327:J327"/>
    <mergeCell ref="I330:J330"/>
    <mergeCell ref="F328:J328"/>
    <mergeCell ref="A328:E329"/>
    <mergeCell ref="I329:J329"/>
    <mergeCell ref="A323:H323"/>
    <mergeCell ref="A284:J284"/>
    <mergeCell ref="A287:J287"/>
    <mergeCell ref="A279:F279"/>
    <mergeCell ref="A291:F291"/>
    <mergeCell ref="A292:F292"/>
    <mergeCell ref="A280:F280"/>
    <mergeCell ref="A293:F293"/>
    <mergeCell ref="A318:F318"/>
    <mergeCell ref="A306:F307"/>
    <mergeCell ref="A218:J218"/>
    <mergeCell ref="A225:I225"/>
    <mergeCell ref="A220:H220"/>
    <mergeCell ref="A219:I219"/>
    <mergeCell ref="A224:I224"/>
    <mergeCell ref="H241:J241"/>
    <mergeCell ref="H233:J233"/>
    <mergeCell ref="A228:J228"/>
    <mergeCell ref="H229:J229"/>
    <mergeCell ref="A226:J226"/>
    <mergeCell ref="A201:J201"/>
    <mergeCell ref="A216:J216"/>
    <mergeCell ref="A217:F217"/>
    <mergeCell ref="A160:E161"/>
    <mergeCell ref="F160:J160"/>
    <mergeCell ref="A176:E176"/>
    <mergeCell ref="A188:I188"/>
    <mergeCell ref="A187:F187"/>
    <mergeCell ref="A196:I196"/>
    <mergeCell ref="A213:G213"/>
    <mergeCell ref="A232:G232"/>
    <mergeCell ref="H232:J232"/>
    <mergeCell ref="A233:G233"/>
    <mergeCell ref="A231:G231"/>
    <mergeCell ref="H231:J231"/>
    <mergeCell ref="A227:F227"/>
    <mergeCell ref="A222:I222"/>
    <mergeCell ref="A238:G238"/>
    <mergeCell ref="A237:G237"/>
    <mergeCell ref="A229:G229"/>
    <mergeCell ref="H236:J236"/>
    <mergeCell ref="H237:J237"/>
    <mergeCell ref="A230:J230"/>
    <mergeCell ref="A223:H223"/>
    <mergeCell ref="I234:J234"/>
    <mergeCell ref="A235:J235"/>
    <mergeCell ref="A239:G239"/>
    <mergeCell ref="H239:J239"/>
    <mergeCell ref="A244:I244"/>
    <mergeCell ref="A241:G241"/>
    <mergeCell ref="H240:J240"/>
    <mergeCell ref="A240:G240"/>
    <mergeCell ref="G260:G261"/>
    <mergeCell ref="A256:J256"/>
    <mergeCell ref="A303:J303"/>
    <mergeCell ref="I259:J259"/>
    <mergeCell ref="H258:J258"/>
    <mergeCell ref="F260:F261"/>
    <mergeCell ref="A262:E262"/>
    <mergeCell ref="E271:F271"/>
    <mergeCell ref="A257:J257"/>
    <mergeCell ref="A294:F294"/>
    <mergeCell ref="A283:F283"/>
    <mergeCell ref="A274:C274"/>
    <mergeCell ref="A281:F281"/>
    <mergeCell ref="E270:F270"/>
    <mergeCell ref="A266:F266"/>
    <mergeCell ref="E274:F274"/>
    <mergeCell ref="A282:F282"/>
    <mergeCell ref="A275:F275"/>
    <mergeCell ref="A276:F276"/>
    <mergeCell ref="A131:I131"/>
    <mergeCell ref="G306:J306"/>
    <mergeCell ref="A308:F308"/>
    <mergeCell ref="B211:I211"/>
    <mergeCell ref="A210:I210"/>
    <mergeCell ref="A221:I221"/>
    <mergeCell ref="A234:H234"/>
    <mergeCell ref="A295:F295"/>
    <mergeCell ref="A236:G236"/>
    <mergeCell ref="A278:F278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9:J179"/>
    <mergeCell ref="A179:E179"/>
    <mergeCell ref="A175:E175"/>
    <mergeCell ref="A174:E174"/>
    <mergeCell ref="A177:E177"/>
    <mergeCell ref="A178:E178"/>
    <mergeCell ref="I177:J177"/>
    <mergeCell ref="I178:J178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E249:G249"/>
    <mergeCell ref="H249:H250"/>
    <mergeCell ref="I249:J250"/>
    <mergeCell ref="I180:J180"/>
    <mergeCell ref="A180:E180"/>
    <mergeCell ref="A181:E181"/>
    <mergeCell ref="I181:J181"/>
    <mergeCell ref="A242:G242"/>
    <mergeCell ref="I242:J242"/>
    <mergeCell ref="H238:J238"/>
    <mergeCell ref="A298:F298"/>
    <mergeCell ref="A254:D254"/>
    <mergeCell ref="I254:J254"/>
    <mergeCell ref="A251:D251"/>
    <mergeCell ref="I251:J251"/>
    <mergeCell ref="A252:D252"/>
    <mergeCell ref="I252:J252"/>
    <mergeCell ref="A253:D253"/>
    <mergeCell ref="I253:J253"/>
    <mergeCell ref="F258:F259"/>
    <mergeCell ref="A113:I113"/>
    <mergeCell ref="A138:I138"/>
    <mergeCell ref="A142:G142"/>
    <mergeCell ref="A288:F288"/>
    <mergeCell ref="A296:F296"/>
    <mergeCell ref="A297:F297"/>
    <mergeCell ref="A246:J246"/>
    <mergeCell ref="A247:J247"/>
    <mergeCell ref="A248:D250"/>
    <mergeCell ref="E248:J2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rowBreaks count="2" manualBreakCount="2">
    <brk id="47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12"/>
  <sheetViews>
    <sheetView zoomScalePageLayoutView="0" workbookViewId="0" topLeftCell="A159">
      <selection activeCell="A146" sqref="A146:J146"/>
    </sheetView>
  </sheetViews>
  <sheetFormatPr defaultColWidth="9.00390625" defaultRowHeight="12.75"/>
  <cols>
    <col min="3" max="3" width="10.50390625" style="0" customWidth="1"/>
    <col min="6" max="6" width="9.50390625" style="0" customWidth="1"/>
    <col min="8" max="8" width="9.875" style="0" customWidth="1"/>
    <col min="9" max="9" width="10.375" style="0" customWidth="1"/>
    <col min="14" max="14" width="9.625" style="0" customWidth="1"/>
    <col min="23" max="23" width="9.625" style="0" customWidth="1"/>
    <col min="32" max="32" width="9.625" style="0" customWidth="1"/>
  </cols>
  <sheetData>
    <row r="1" spans="1:10" ht="12.75">
      <c r="A1" s="19"/>
      <c r="B1" s="19"/>
      <c r="C1" s="19"/>
      <c r="D1" s="19"/>
      <c r="F1" s="77"/>
      <c r="G1" s="77"/>
      <c r="H1" s="844" t="s">
        <v>300</v>
      </c>
      <c r="I1" s="844"/>
      <c r="J1" s="844"/>
    </row>
    <row r="2" spans="1:10" ht="12.75">
      <c r="A2" s="19"/>
      <c r="B2" s="19"/>
      <c r="C2" s="19"/>
      <c r="D2" s="19"/>
      <c r="E2" s="19"/>
      <c r="F2" s="19"/>
      <c r="G2" s="19"/>
      <c r="H2" s="844" t="s">
        <v>301</v>
      </c>
      <c r="I2" s="844"/>
      <c r="J2" s="844"/>
    </row>
    <row r="3" spans="1:9" ht="15">
      <c r="A3" s="479" t="s">
        <v>105</v>
      </c>
      <c r="B3" s="479"/>
      <c r="C3" s="479"/>
      <c r="D3" s="479"/>
      <c r="E3" s="479"/>
      <c r="F3" s="479"/>
      <c r="G3" s="479"/>
      <c r="H3" s="479"/>
      <c r="I3" s="479"/>
    </row>
    <row r="4" spans="1:9" ht="15">
      <c r="A4" s="479" t="s">
        <v>106</v>
      </c>
      <c r="B4" s="479"/>
      <c r="C4" s="479"/>
      <c r="D4" s="479"/>
      <c r="E4" s="479"/>
      <c r="F4" s="479"/>
      <c r="G4" s="479"/>
      <c r="H4" s="479"/>
      <c r="I4" s="479"/>
    </row>
    <row r="5" spans="1:9" ht="15">
      <c r="A5" s="479" t="s">
        <v>188</v>
      </c>
      <c r="B5" s="479"/>
      <c r="C5" s="479"/>
      <c r="D5" s="479"/>
      <c r="E5" s="479"/>
      <c r="F5" s="479"/>
      <c r="G5" s="479"/>
      <c r="H5" s="479"/>
      <c r="I5" s="479"/>
    </row>
    <row r="6" spans="1:9" ht="15">
      <c r="A6" s="479" t="s">
        <v>455</v>
      </c>
      <c r="B6" s="479"/>
      <c r="C6" s="479"/>
      <c r="D6" s="479"/>
      <c r="E6" s="479"/>
      <c r="F6" s="479"/>
      <c r="G6" s="479"/>
      <c r="H6" s="479"/>
      <c r="I6" s="479"/>
    </row>
    <row r="7" spans="1:9" ht="12.75">
      <c r="A7" s="570"/>
      <c r="B7" s="570"/>
      <c r="C7" s="570"/>
      <c r="D7" s="570"/>
      <c r="E7" s="570"/>
      <c r="F7" s="570"/>
      <c r="G7" s="570"/>
      <c r="H7" s="993"/>
      <c r="I7" s="170"/>
    </row>
    <row r="8" spans="1:9" ht="12.75">
      <c r="A8" s="19"/>
      <c r="B8" s="19"/>
      <c r="C8" s="19"/>
      <c r="D8" s="19"/>
      <c r="E8" s="19"/>
      <c r="F8" s="19"/>
      <c r="G8" s="19"/>
      <c r="H8" s="19"/>
      <c r="I8" s="170"/>
    </row>
    <row r="9" spans="1:10" ht="15">
      <c r="A9" s="697" t="s">
        <v>241</v>
      </c>
      <c r="B9" s="698"/>
      <c r="C9" s="698"/>
      <c r="D9" s="698"/>
      <c r="E9" s="698"/>
      <c r="F9" s="698"/>
      <c r="G9" s="698"/>
      <c r="H9" s="698"/>
      <c r="I9" s="698"/>
      <c r="J9" s="698"/>
    </row>
    <row r="10" spans="1:9" ht="19.5" customHeight="1">
      <c r="A10" s="19"/>
      <c r="B10" s="171" t="s">
        <v>259</v>
      </c>
      <c r="C10" s="994"/>
      <c r="D10" s="994"/>
      <c r="E10" s="994"/>
      <c r="F10" s="994"/>
      <c r="G10" s="994"/>
      <c r="H10" s="994"/>
      <c r="I10" s="172"/>
    </row>
    <row r="11" spans="1:9" ht="23.25" customHeight="1">
      <c r="A11" s="19"/>
      <c r="B11" s="19" t="s">
        <v>260</v>
      </c>
      <c r="C11" s="19"/>
      <c r="D11" s="19"/>
      <c r="E11" s="19"/>
      <c r="F11" s="19"/>
      <c r="G11" s="19"/>
      <c r="H11" s="19"/>
      <c r="I11" s="172"/>
    </row>
    <row r="12" spans="1:9" ht="12.75">
      <c r="A12" s="19"/>
      <c r="B12" s="19"/>
      <c r="C12" s="19"/>
      <c r="D12" s="19"/>
      <c r="E12" s="19"/>
      <c r="F12" s="19"/>
      <c r="G12" s="19"/>
      <c r="H12" s="19"/>
      <c r="I12" s="172"/>
    </row>
    <row r="13" spans="1:9" ht="24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24" customHeight="1">
      <c r="A14" s="19"/>
      <c r="B14" s="19"/>
      <c r="C14" s="167" t="s">
        <v>2</v>
      </c>
      <c r="D14" s="173"/>
      <c r="E14" s="173"/>
      <c r="F14" s="173"/>
      <c r="G14" s="19"/>
      <c r="H14" s="19"/>
      <c r="I14" s="19"/>
    </row>
    <row r="15" spans="1:10" ht="19.5" customHeight="1">
      <c r="A15" s="849" t="s">
        <v>1</v>
      </c>
      <c r="B15" s="850"/>
      <c r="C15" s="851"/>
      <c r="D15" s="995" t="s">
        <v>0</v>
      </c>
      <c r="E15" s="997" t="s">
        <v>261</v>
      </c>
      <c r="F15" s="997"/>
      <c r="G15" s="997"/>
      <c r="H15" s="997"/>
      <c r="I15" s="997"/>
      <c r="J15" s="995" t="s">
        <v>262</v>
      </c>
    </row>
    <row r="16" spans="1:10" ht="67.5" customHeight="1">
      <c r="A16" s="852"/>
      <c r="B16" s="853"/>
      <c r="C16" s="854"/>
      <c r="D16" s="996"/>
      <c r="E16" s="6" t="s">
        <v>456</v>
      </c>
      <c r="F16" s="174" t="s">
        <v>341</v>
      </c>
      <c r="G16" s="174" t="s">
        <v>471</v>
      </c>
      <c r="H16" s="6" t="s">
        <v>496</v>
      </c>
      <c r="I16" s="384" t="s">
        <v>497</v>
      </c>
      <c r="J16" s="998"/>
    </row>
    <row r="17" spans="1:10" ht="15.75" customHeight="1">
      <c r="A17" s="635">
        <v>1</v>
      </c>
      <c r="B17" s="645"/>
      <c r="C17" s="636"/>
      <c r="D17" s="8">
        <v>2</v>
      </c>
      <c r="E17" s="8">
        <v>3</v>
      </c>
      <c r="F17" s="8">
        <v>4</v>
      </c>
      <c r="G17" s="8">
        <v>5</v>
      </c>
      <c r="H17" s="8">
        <v>6</v>
      </c>
      <c r="I17" s="8">
        <v>7</v>
      </c>
      <c r="J17" s="8">
        <v>8</v>
      </c>
    </row>
    <row r="18" spans="1:10" ht="25.5" customHeight="1">
      <c r="A18" s="990" t="s">
        <v>339</v>
      </c>
      <c r="B18" s="991"/>
      <c r="C18" s="992"/>
      <c r="D18" s="9" t="s">
        <v>34</v>
      </c>
      <c r="E18" s="200" t="s">
        <v>381</v>
      </c>
      <c r="F18" s="372"/>
      <c r="G18" s="372"/>
      <c r="H18" s="373">
        <v>35</v>
      </c>
      <c r="I18" s="372" t="s">
        <v>498</v>
      </c>
      <c r="J18" s="373">
        <f>E18+H18+I18</f>
        <v>75</v>
      </c>
    </row>
    <row r="19" spans="1:10" ht="23.25" customHeight="1">
      <c r="A19" s="984" t="s">
        <v>495</v>
      </c>
      <c r="B19" s="985"/>
      <c r="C19" s="986"/>
      <c r="D19" s="9" t="s">
        <v>35</v>
      </c>
      <c r="E19" s="16">
        <v>4</v>
      </c>
      <c r="F19" s="16"/>
      <c r="G19" s="16"/>
      <c r="H19" s="16"/>
      <c r="I19" s="175"/>
      <c r="J19" s="175">
        <f>E19</f>
        <v>4</v>
      </c>
    </row>
    <row r="20" spans="1:10" ht="18" customHeight="1">
      <c r="A20" s="987" t="s">
        <v>263</v>
      </c>
      <c r="B20" s="988"/>
      <c r="C20" s="989"/>
      <c r="D20" s="9" t="s">
        <v>36</v>
      </c>
      <c r="E20" s="16"/>
      <c r="F20" s="16"/>
      <c r="G20" s="16"/>
      <c r="H20" s="16"/>
      <c r="I20" s="175"/>
      <c r="J20" s="175"/>
    </row>
    <row r="21" spans="1:10" ht="18" customHeight="1">
      <c r="A21" s="987" t="s">
        <v>264</v>
      </c>
      <c r="B21" s="988"/>
      <c r="C21" s="989"/>
      <c r="D21" s="9" t="s">
        <v>37</v>
      </c>
      <c r="E21" s="16"/>
      <c r="F21" s="16"/>
      <c r="G21" s="16"/>
      <c r="H21" s="16"/>
      <c r="I21" s="175"/>
      <c r="J21" s="175">
        <f>F21</f>
        <v>0</v>
      </c>
    </row>
    <row r="22" spans="1:10" ht="18" customHeight="1">
      <c r="A22" s="987" t="s">
        <v>265</v>
      </c>
      <c r="B22" s="988"/>
      <c r="C22" s="989"/>
      <c r="D22" s="9" t="s">
        <v>38</v>
      </c>
      <c r="E22" s="176"/>
      <c r="F22" s="16">
        <v>3</v>
      </c>
      <c r="G22" s="16"/>
      <c r="H22" s="176"/>
      <c r="I22" s="177"/>
      <c r="J22" s="175">
        <f>F22</f>
        <v>3</v>
      </c>
    </row>
    <row r="23" spans="1:10" ht="18" customHeight="1">
      <c r="A23" s="987" t="s">
        <v>266</v>
      </c>
      <c r="B23" s="988"/>
      <c r="C23" s="989"/>
      <c r="D23" s="9" t="s">
        <v>39</v>
      </c>
      <c r="E23" s="16"/>
      <c r="F23" s="16"/>
      <c r="G23" s="16">
        <v>20</v>
      </c>
      <c r="H23" s="16"/>
      <c r="I23" s="175"/>
      <c r="J23" s="175">
        <f>G23</f>
        <v>20</v>
      </c>
    </row>
    <row r="24" spans="1:10" ht="18" customHeight="1">
      <c r="A24" s="977" t="s">
        <v>68</v>
      </c>
      <c r="B24" s="978"/>
      <c r="C24" s="979"/>
      <c r="D24" s="9" t="s">
        <v>42</v>
      </c>
      <c r="E24" s="365">
        <f>E18+E19</f>
        <v>19</v>
      </c>
      <c r="F24" s="176">
        <f>F22</f>
        <v>3</v>
      </c>
      <c r="G24" s="176">
        <f>G23</f>
        <v>20</v>
      </c>
      <c r="H24" s="365">
        <f>H18</f>
        <v>35</v>
      </c>
      <c r="I24" s="177" t="str">
        <f>I18</f>
        <v>25</v>
      </c>
      <c r="J24" s="177">
        <f>J18+J21+J23+J20+J22+J19</f>
        <v>102</v>
      </c>
    </row>
    <row r="25" spans="1:10" ht="17.25" customHeight="1">
      <c r="A25" s="980" t="s">
        <v>5</v>
      </c>
      <c r="B25" s="980"/>
      <c r="C25" s="980"/>
      <c r="D25" s="980"/>
      <c r="E25" s="980"/>
      <c r="F25" s="980"/>
      <c r="G25" s="980"/>
      <c r="H25" s="980"/>
      <c r="I25" s="980"/>
      <c r="J25" s="980"/>
    </row>
    <row r="26" spans="1:10" ht="18" customHeight="1">
      <c r="A26" s="981" t="s">
        <v>1</v>
      </c>
      <c r="B26" s="982"/>
      <c r="C26" s="982"/>
      <c r="D26" s="982"/>
      <c r="E26" s="982"/>
      <c r="F26" s="982"/>
      <c r="G26" s="983"/>
      <c r="H26" s="26" t="s">
        <v>0</v>
      </c>
      <c r="I26" s="553" t="s">
        <v>7</v>
      </c>
      <c r="J26" s="553"/>
    </row>
    <row r="27" spans="1:10" ht="13.5" customHeight="1">
      <c r="A27" s="635">
        <v>1</v>
      </c>
      <c r="B27" s="645"/>
      <c r="C27" s="645"/>
      <c r="D27" s="645"/>
      <c r="E27" s="645"/>
      <c r="F27" s="645"/>
      <c r="G27" s="636"/>
      <c r="H27" s="8">
        <v>2</v>
      </c>
      <c r="I27" s="673">
        <v>3</v>
      </c>
      <c r="J27" s="673"/>
    </row>
    <row r="28" spans="1:10" ht="17.25" customHeight="1">
      <c r="A28" s="975" t="s">
        <v>47</v>
      </c>
      <c r="B28" s="975"/>
      <c r="C28" s="975"/>
      <c r="D28" s="975"/>
      <c r="E28" s="975"/>
      <c r="F28" s="975"/>
      <c r="G28" s="975"/>
      <c r="H28" s="16"/>
      <c r="I28" s="675"/>
      <c r="J28" s="675"/>
    </row>
    <row r="29" spans="1:10" ht="26.25" customHeight="1">
      <c r="A29" s="976" t="s">
        <v>8</v>
      </c>
      <c r="B29" s="976"/>
      <c r="C29" s="976"/>
      <c r="D29" s="976"/>
      <c r="E29" s="976"/>
      <c r="F29" s="976"/>
      <c r="G29" s="976"/>
      <c r="H29" s="9" t="s">
        <v>267</v>
      </c>
      <c r="I29" s="651">
        <f>I31/I30</f>
        <v>0</v>
      </c>
      <c r="J29" s="651"/>
    </row>
    <row r="30" spans="1:10" ht="27" customHeight="1">
      <c r="A30" s="976" t="s">
        <v>48</v>
      </c>
      <c r="B30" s="976"/>
      <c r="C30" s="976"/>
      <c r="D30" s="976"/>
      <c r="E30" s="976"/>
      <c r="F30" s="976"/>
      <c r="G30" s="976"/>
      <c r="H30" s="9" t="s">
        <v>268</v>
      </c>
      <c r="I30" s="651">
        <f>J24</f>
        <v>102</v>
      </c>
      <c r="J30" s="651"/>
    </row>
    <row r="31" spans="1:10" ht="16.5" customHeight="1">
      <c r="A31" s="666" t="s">
        <v>269</v>
      </c>
      <c r="B31" s="667"/>
      <c r="C31" s="667"/>
      <c r="D31" s="667"/>
      <c r="E31" s="667"/>
      <c r="F31" s="667"/>
      <c r="G31" s="668"/>
      <c r="H31" s="9" t="s">
        <v>270</v>
      </c>
      <c r="I31" s="652">
        <f>'сумма по бюджетам'!G18+'сумма по бюджетам'!G19+'сумма по бюджетам'!G20+'сумма по бюджетам'!G21+'сумма по бюджетам'!G48+'сумма по бюджетам'!G51+'сумма по бюджетам'!G49+'сумма по бюджетам'!G50+'сумма по бюджетам'!G22</f>
        <v>0</v>
      </c>
      <c r="J31" s="652"/>
    </row>
    <row r="32" spans="1:9" ht="12.75" customHeight="1">
      <c r="A32" s="19"/>
      <c r="B32" s="19"/>
      <c r="C32" s="19"/>
      <c r="D32" s="19"/>
      <c r="E32" s="19"/>
      <c r="F32" s="19"/>
      <c r="G32" s="19"/>
      <c r="H32" s="417"/>
      <c r="I32" s="417"/>
    </row>
    <row r="33" spans="1:9" ht="16.5" customHeight="1">
      <c r="A33" s="19"/>
      <c r="B33" s="966" t="s">
        <v>342</v>
      </c>
      <c r="C33" s="966"/>
      <c r="D33" s="966"/>
      <c r="E33" s="966"/>
      <c r="F33" s="966"/>
      <c r="G33" s="966"/>
      <c r="H33" s="966"/>
      <c r="I33" s="966"/>
    </row>
    <row r="34" spans="1:10" ht="15" customHeight="1">
      <c r="A34" s="172"/>
      <c r="B34" s="967" t="s">
        <v>271</v>
      </c>
      <c r="C34" s="967"/>
      <c r="D34" s="967"/>
      <c r="E34" s="967"/>
      <c r="F34" s="967"/>
      <c r="G34" s="967"/>
      <c r="H34" s="967"/>
      <c r="I34" s="967"/>
      <c r="J34" s="87"/>
    </row>
    <row r="35" spans="1:10" ht="10.5" customHeight="1">
      <c r="A35" s="499" t="s">
        <v>1</v>
      </c>
      <c r="B35" s="638"/>
      <c r="C35" s="639"/>
      <c r="D35" s="490" t="s">
        <v>0</v>
      </c>
      <c r="E35" s="635" t="s">
        <v>86</v>
      </c>
      <c r="F35" s="645"/>
      <c r="G35" s="645"/>
      <c r="H35" s="645"/>
      <c r="I35" s="645"/>
      <c r="J35" s="636"/>
    </row>
    <row r="36" spans="1:10" ht="21" customHeight="1">
      <c r="A36" s="640"/>
      <c r="B36" s="641"/>
      <c r="C36" s="642"/>
      <c r="D36" s="491"/>
      <c r="E36" s="646" t="s">
        <v>9</v>
      </c>
      <c r="F36" s="647"/>
      <c r="G36" s="648"/>
      <c r="H36" s="649" t="s">
        <v>49</v>
      </c>
      <c r="I36" s="499" t="s">
        <v>50</v>
      </c>
      <c r="J36" s="639"/>
    </row>
    <row r="37" spans="1:10" ht="44.25" customHeight="1">
      <c r="A37" s="500"/>
      <c r="B37" s="643"/>
      <c r="C37" s="644"/>
      <c r="D37" s="492"/>
      <c r="E37" s="26" t="s">
        <v>3</v>
      </c>
      <c r="F37" s="26" t="s">
        <v>4</v>
      </c>
      <c r="G37" s="26" t="s">
        <v>30</v>
      </c>
      <c r="H37" s="650"/>
      <c r="I37" s="500"/>
      <c r="J37" s="644"/>
    </row>
    <row r="38" spans="1:10" ht="14.25" customHeight="1">
      <c r="A38" s="632">
        <v>1</v>
      </c>
      <c r="B38" s="633"/>
      <c r="C38" s="634"/>
      <c r="D38" s="22">
        <v>2</v>
      </c>
      <c r="E38" s="8">
        <v>3</v>
      </c>
      <c r="F38" s="8">
        <v>4</v>
      </c>
      <c r="G38" s="8">
        <v>5</v>
      </c>
      <c r="H38" s="8">
        <v>6</v>
      </c>
      <c r="I38" s="635">
        <v>7</v>
      </c>
      <c r="J38" s="636"/>
    </row>
    <row r="39" spans="1:10" ht="23.25" customHeight="1">
      <c r="A39" s="604" t="s">
        <v>302</v>
      </c>
      <c r="B39" s="605"/>
      <c r="C39" s="606"/>
      <c r="D39" s="9" t="s">
        <v>192</v>
      </c>
      <c r="E39" s="118"/>
      <c r="F39" s="118"/>
      <c r="G39" s="192"/>
      <c r="H39" s="142"/>
      <c r="I39" s="894"/>
      <c r="J39" s="894"/>
    </row>
    <row r="40" spans="1:10" ht="12" customHeight="1">
      <c r="A40" s="474"/>
      <c r="B40" s="474"/>
      <c r="C40" s="474"/>
      <c r="D40" s="9" t="s">
        <v>193</v>
      </c>
      <c r="E40" s="8"/>
      <c r="F40" s="8"/>
      <c r="G40" s="23"/>
      <c r="H40" s="24"/>
      <c r="I40" s="454"/>
      <c r="J40" s="454"/>
    </row>
    <row r="41" spans="1:10" ht="15" customHeight="1">
      <c r="A41" s="474"/>
      <c r="B41" s="474"/>
      <c r="C41" s="474"/>
      <c r="D41" s="9" t="s">
        <v>194</v>
      </c>
      <c r="E41" s="8"/>
      <c r="F41" s="8"/>
      <c r="G41" s="23"/>
      <c r="H41" s="24"/>
      <c r="I41" s="454"/>
      <c r="J41" s="454"/>
    </row>
    <row r="42" spans="1:10" ht="14.25" customHeight="1">
      <c r="A42" s="446"/>
      <c r="B42" s="447"/>
      <c r="C42" s="448"/>
      <c r="D42" s="9" t="s">
        <v>195</v>
      </c>
      <c r="E42" s="8"/>
      <c r="F42" s="8"/>
      <c r="G42" s="23"/>
      <c r="H42" s="24"/>
      <c r="I42" s="454"/>
      <c r="J42" s="454"/>
    </row>
    <row r="43" spans="1:10" ht="15" customHeight="1">
      <c r="A43" s="970" t="s">
        <v>51</v>
      </c>
      <c r="B43" s="971"/>
      <c r="C43" s="972"/>
      <c r="D43" s="193" t="s">
        <v>196</v>
      </c>
      <c r="E43" s="194"/>
      <c r="F43" s="194"/>
      <c r="G43" s="195"/>
      <c r="H43" s="196"/>
      <c r="I43" s="973">
        <f>I39*15%</f>
        <v>0</v>
      </c>
      <c r="J43" s="974"/>
    </row>
    <row r="44" spans="1:10" ht="27" customHeight="1">
      <c r="A44" s="968" t="s">
        <v>272</v>
      </c>
      <c r="B44" s="968"/>
      <c r="C44" s="968"/>
      <c r="D44" s="9" t="s">
        <v>197</v>
      </c>
      <c r="E44" s="12"/>
      <c r="F44" s="12"/>
      <c r="G44" s="12"/>
      <c r="H44" s="21"/>
      <c r="I44" s="969">
        <f>I39+I43</f>
        <v>0</v>
      </c>
      <c r="J44" s="969"/>
    </row>
    <row r="45" spans="1:10" ht="36" customHeight="1">
      <c r="A45" s="968" t="s">
        <v>273</v>
      </c>
      <c r="B45" s="968"/>
      <c r="C45" s="968"/>
      <c r="D45" s="9" t="s">
        <v>198</v>
      </c>
      <c r="E45" s="12"/>
      <c r="F45" s="12"/>
      <c r="G45" s="12"/>
      <c r="H45" s="21"/>
      <c r="I45" s="969">
        <f>I44*30.2%</f>
        <v>0</v>
      </c>
      <c r="J45" s="969"/>
    </row>
    <row r="46" spans="1:10" ht="12.75" customHeight="1">
      <c r="A46" s="128"/>
      <c r="B46" s="128"/>
      <c r="C46" s="128"/>
      <c r="D46" s="187"/>
      <c r="E46" s="66"/>
      <c r="F46" s="66"/>
      <c r="G46" s="66"/>
      <c r="H46" s="54"/>
      <c r="I46" s="54"/>
      <c r="J46" s="54"/>
    </row>
    <row r="47" spans="1:10" ht="12.75" customHeight="1">
      <c r="A47" s="128"/>
      <c r="B47" s="128"/>
      <c r="C47" s="966" t="s">
        <v>299</v>
      </c>
      <c r="D47" s="966"/>
      <c r="E47" s="966"/>
      <c r="F47" s="966"/>
      <c r="G47" s="966"/>
      <c r="H47" s="966"/>
      <c r="I47" s="966"/>
      <c r="J47" s="54"/>
    </row>
    <row r="48" spans="1:9" ht="11.25" customHeight="1">
      <c r="A48" s="804" t="s">
        <v>250</v>
      </c>
      <c r="B48" s="804"/>
      <c r="C48" s="804"/>
      <c r="D48" s="804"/>
      <c r="E48" s="804"/>
      <c r="F48" s="804"/>
      <c r="G48" s="804"/>
      <c r="H48" s="804"/>
      <c r="I48" s="804"/>
    </row>
    <row r="49" spans="1:10" ht="13.5" customHeight="1">
      <c r="A49" s="921" t="s">
        <v>468</v>
      </c>
      <c r="B49" s="922"/>
      <c r="C49" s="922"/>
      <c r="D49" s="922"/>
      <c r="E49" s="922"/>
      <c r="F49" s="922"/>
      <c r="G49" s="922"/>
      <c r="H49" s="922"/>
      <c r="I49" s="922"/>
      <c r="J49" s="923"/>
    </row>
    <row r="50" spans="1:10" ht="16.5" customHeight="1">
      <c r="A50" s="924" t="s">
        <v>494</v>
      </c>
      <c r="B50" s="925"/>
      <c r="C50" s="925"/>
      <c r="D50" s="925"/>
      <c r="E50" s="925"/>
      <c r="F50" s="925"/>
      <c r="G50" s="926"/>
      <c r="H50" s="912">
        <v>29400</v>
      </c>
      <c r="I50" s="913"/>
      <c r="J50" s="914"/>
    </row>
    <row r="51" spans="1:10" ht="13.5" customHeight="1">
      <c r="A51" s="924" t="s">
        <v>79</v>
      </c>
      <c r="B51" s="925"/>
      <c r="C51" s="925"/>
      <c r="D51" s="925"/>
      <c r="E51" s="925"/>
      <c r="F51" s="925"/>
      <c r="G51" s="926"/>
      <c r="H51" s="927">
        <v>15</v>
      </c>
      <c r="I51" s="928"/>
      <c r="J51" s="929"/>
    </row>
    <row r="52" spans="1:10" ht="14.25" customHeight="1">
      <c r="A52" s="918" t="s">
        <v>68</v>
      </c>
      <c r="B52" s="919"/>
      <c r="C52" s="919"/>
      <c r="D52" s="919"/>
      <c r="E52" s="919"/>
      <c r="F52" s="919"/>
      <c r="G52" s="920"/>
      <c r="H52" s="915">
        <f>H50*H51</f>
        <v>441000</v>
      </c>
      <c r="I52" s="916"/>
      <c r="J52" s="917"/>
    </row>
    <row r="53" spans="1:10" ht="9.75" customHeight="1">
      <c r="A53" s="325"/>
      <c r="B53" s="326"/>
      <c r="C53" s="326"/>
      <c r="D53" s="326"/>
      <c r="E53" s="326"/>
      <c r="F53" s="326"/>
      <c r="G53" s="382"/>
      <c r="H53" s="383"/>
      <c r="I53" s="327"/>
      <c r="J53" s="328"/>
    </row>
    <row r="54" spans="1:10" ht="14.25" customHeight="1">
      <c r="A54" s="924" t="s">
        <v>516</v>
      </c>
      <c r="B54" s="925"/>
      <c r="C54" s="925"/>
      <c r="D54" s="925"/>
      <c r="E54" s="925"/>
      <c r="F54" s="925"/>
      <c r="G54" s="926"/>
      <c r="H54" s="912">
        <v>29400</v>
      </c>
      <c r="I54" s="913"/>
      <c r="J54" s="914"/>
    </row>
    <row r="55" spans="1:10" ht="14.25" customHeight="1">
      <c r="A55" s="924" t="s">
        <v>79</v>
      </c>
      <c r="B55" s="925"/>
      <c r="C55" s="925"/>
      <c r="D55" s="925"/>
      <c r="E55" s="925"/>
      <c r="F55" s="925"/>
      <c r="G55" s="926"/>
      <c r="H55" s="927">
        <v>16</v>
      </c>
      <c r="I55" s="928"/>
      <c r="J55" s="929"/>
    </row>
    <row r="56" spans="1:10" ht="14.25" customHeight="1">
      <c r="A56" s="443" t="s">
        <v>517</v>
      </c>
      <c r="B56" s="444"/>
      <c r="C56" s="444"/>
      <c r="D56" s="444"/>
      <c r="E56" s="444"/>
      <c r="F56" s="444"/>
      <c r="G56" s="445"/>
      <c r="H56" s="912">
        <v>288881</v>
      </c>
      <c r="I56" s="913"/>
      <c r="J56" s="914"/>
    </row>
    <row r="57" spans="1:10" ht="14.25" customHeight="1">
      <c r="A57" s="443" t="s">
        <v>518</v>
      </c>
      <c r="B57" s="444"/>
      <c r="C57" s="444"/>
      <c r="D57" s="444"/>
      <c r="E57" s="444"/>
      <c r="F57" s="444"/>
      <c r="G57" s="445"/>
      <c r="H57" s="912"/>
      <c r="I57" s="913"/>
      <c r="J57" s="914"/>
    </row>
    <row r="58" spans="1:10" ht="14.25" customHeight="1">
      <c r="A58" s="563" t="s">
        <v>68</v>
      </c>
      <c r="B58" s="564"/>
      <c r="C58" s="564"/>
      <c r="D58" s="564"/>
      <c r="E58" s="564"/>
      <c r="F58" s="564"/>
      <c r="G58" s="565"/>
      <c r="H58" s="915">
        <f>H56</f>
        <v>288881</v>
      </c>
      <c r="I58" s="916"/>
      <c r="J58" s="917"/>
    </row>
    <row r="59" spans="1:10" ht="14.25" customHeight="1">
      <c r="A59" s="385"/>
      <c r="B59" s="385"/>
      <c r="C59" s="385"/>
      <c r="D59" s="385"/>
      <c r="E59" s="385"/>
      <c r="F59" s="385"/>
      <c r="G59" s="385"/>
      <c r="H59" s="386"/>
      <c r="I59" s="386"/>
      <c r="J59" s="386"/>
    </row>
    <row r="60" spans="1:10" ht="14.25" customHeight="1">
      <c r="A60" s="921" t="s">
        <v>499</v>
      </c>
      <c r="B60" s="922"/>
      <c r="C60" s="922"/>
      <c r="D60" s="922"/>
      <c r="E60" s="922"/>
      <c r="F60" s="922"/>
      <c r="G60" s="922"/>
      <c r="H60" s="922"/>
      <c r="I60" s="922"/>
      <c r="J60" s="923"/>
    </row>
    <row r="61" spans="1:10" ht="14.25" customHeight="1">
      <c r="A61" s="924" t="s">
        <v>500</v>
      </c>
      <c r="B61" s="925"/>
      <c r="C61" s="925"/>
      <c r="D61" s="925"/>
      <c r="E61" s="925"/>
      <c r="F61" s="925"/>
      <c r="G61" s="926"/>
      <c r="H61" s="912">
        <v>17500</v>
      </c>
      <c r="I61" s="913"/>
      <c r="J61" s="914"/>
    </row>
    <row r="62" spans="1:10" ht="14.25" customHeight="1">
      <c r="A62" s="924" t="s">
        <v>79</v>
      </c>
      <c r="B62" s="925"/>
      <c r="C62" s="925"/>
      <c r="D62" s="925"/>
      <c r="E62" s="925"/>
      <c r="F62" s="925"/>
      <c r="G62" s="926"/>
      <c r="H62" s="927">
        <v>25</v>
      </c>
      <c r="I62" s="928"/>
      <c r="J62" s="929"/>
    </row>
    <row r="63" spans="1:10" ht="14.25" customHeight="1">
      <c r="A63" s="443" t="s">
        <v>501</v>
      </c>
      <c r="B63" s="444"/>
      <c r="C63" s="444"/>
      <c r="D63" s="444"/>
      <c r="E63" s="444"/>
      <c r="F63" s="444"/>
      <c r="G63" s="445"/>
      <c r="H63" s="912">
        <v>337500</v>
      </c>
      <c r="I63" s="913"/>
      <c r="J63" s="914"/>
    </row>
    <row r="64" spans="1:10" ht="14.25" customHeight="1">
      <c r="A64" s="443" t="s">
        <v>502</v>
      </c>
      <c r="B64" s="444"/>
      <c r="C64" s="444"/>
      <c r="D64" s="444"/>
      <c r="E64" s="444"/>
      <c r="F64" s="444"/>
      <c r="G64" s="445"/>
      <c r="H64" s="912"/>
      <c r="I64" s="913"/>
      <c r="J64" s="914"/>
    </row>
    <row r="65" spans="1:10" ht="14.25" customHeight="1">
      <c r="A65" s="918" t="s">
        <v>68</v>
      </c>
      <c r="B65" s="919"/>
      <c r="C65" s="919"/>
      <c r="D65" s="919"/>
      <c r="E65" s="919"/>
      <c r="F65" s="919"/>
      <c r="G65" s="920"/>
      <c r="H65" s="915">
        <f>H63</f>
        <v>337500</v>
      </c>
      <c r="I65" s="916"/>
      <c r="J65" s="917"/>
    </row>
    <row r="66" spans="1:10" ht="14.25" customHeight="1">
      <c r="A66" s="918" t="s">
        <v>313</v>
      </c>
      <c r="B66" s="919"/>
      <c r="C66" s="919"/>
      <c r="D66" s="919"/>
      <c r="E66" s="919"/>
      <c r="F66" s="919"/>
      <c r="G66" s="920"/>
      <c r="H66" s="915">
        <f>H52+H58+H65</f>
        <v>1067381</v>
      </c>
      <c r="I66" s="916"/>
      <c r="J66" s="917"/>
    </row>
    <row r="67" spans="1:9" ht="10.5" customHeight="1">
      <c r="A67" s="964"/>
      <c r="B67" s="964"/>
      <c r="C67" s="964"/>
      <c r="D67" s="964"/>
      <c r="E67" s="964"/>
      <c r="F67" s="964"/>
      <c r="G67" s="5"/>
      <c r="H67" s="5"/>
      <c r="I67" s="61"/>
    </row>
    <row r="68" spans="1:10" ht="12.75" customHeight="1">
      <c r="A68" s="942" t="s">
        <v>303</v>
      </c>
      <c r="B68" s="942"/>
      <c r="C68" s="942"/>
      <c r="D68" s="942"/>
      <c r="E68" s="942"/>
      <c r="F68" s="942"/>
      <c r="G68" s="942"/>
      <c r="H68" s="942"/>
      <c r="I68" s="942"/>
      <c r="J68" s="87"/>
    </row>
    <row r="69" spans="1:10" ht="11.25" customHeight="1">
      <c r="A69" s="945" t="s">
        <v>278</v>
      </c>
      <c r="B69" s="945"/>
      <c r="C69" s="945"/>
      <c r="D69" s="945"/>
      <c r="E69" s="945"/>
      <c r="F69" s="945"/>
      <c r="G69" s="945"/>
      <c r="H69" s="945"/>
      <c r="I69" s="945"/>
      <c r="J69" s="945"/>
    </row>
    <row r="70" spans="1:10" ht="12" customHeight="1">
      <c r="A70" s="795" t="s">
        <v>1</v>
      </c>
      <c r="B70" s="796"/>
      <c r="C70" s="796"/>
      <c r="D70" s="796"/>
      <c r="E70" s="796"/>
      <c r="F70" s="956"/>
      <c r="G70" s="673" t="s">
        <v>13</v>
      </c>
      <c r="H70" s="673"/>
      <c r="I70" s="673"/>
      <c r="J70" s="673"/>
    </row>
    <row r="71" spans="1:10" ht="12.75">
      <c r="A71" s="797"/>
      <c r="B71" s="798"/>
      <c r="C71" s="798"/>
      <c r="D71" s="798"/>
      <c r="E71" s="798"/>
      <c r="F71" s="957"/>
      <c r="G71" s="34" t="s">
        <v>20</v>
      </c>
      <c r="H71" s="34" t="s">
        <v>103</v>
      </c>
      <c r="I71" s="818" t="s">
        <v>221</v>
      </c>
      <c r="J71" s="818"/>
    </row>
    <row r="72" spans="1:10" ht="12" customHeight="1">
      <c r="A72" s="937" t="s">
        <v>296</v>
      </c>
      <c r="B72" s="938"/>
      <c r="C72" s="938"/>
      <c r="D72" s="938"/>
      <c r="E72" s="938"/>
      <c r="F72" s="939"/>
      <c r="G72" s="16"/>
      <c r="H72" s="166"/>
      <c r="I72" s="946"/>
      <c r="J72" s="947"/>
    </row>
    <row r="73" spans="1:10" ht="15" customHeight="1">
      <c r="A73" s="704" t="s">
        <v>304</v>
      </c>
      <c r="B73" s="705"/>
      <c r="C73" s="705"/>
      <c r="D73" s="705"/>
      <c r="E73" s="705"/>
      <c r="F73" s="157"/>
      <c r="G73" s="16"/>
      <c r="H73" s="16"/>
      <c r="I73" s="836"/>
      <c r="J73" s="837"/>
    </row>
    <row r="74" spans="1:10" ht="13.5" customHeight="1">
      <c r="A74" s="704" t="s">
        <v>510</v>
      </c>
      <c r="B74" s="705"/>
      <c r="C74" s="705"/>
      <c r="D74" s="705"/>
      <c r="E74" s="705"/>
      <c r="F74" s="814"/>
      <c r="G74" s="16"/>
      <c r="H74" s="16"/>
      <c r="I74" s="940"/>
      <c r="J74" s="940"/>
    </row>
    <row r="75" spans="1:10" ht="9.75" customHeight="1">
      <c r="A75" s="183"/>
      <c r="B75" s="186"/>
      <c r="C75" s="186"/>
      <c r="D75" s="186"/>
      <c r="E75" s="186"/>
      <c r="F75" s="186"/>
      <c r="G75" s="5"/>
      <c r="H75" s="5"/>
      <c r="I75" s="941"/>
      <c r="J75" s="941"/>
    </row>
    <row r="76" spans="1:10" ht="12.75" customHeight="1">
      <c r="A76" s="809" t="s">
        <v>255</v>
      </c>
      <c r="B76" s="809"/>
      <c r="C76" s="809"/>
      <c r="D76" s="809"/>
      <c r="E76" s="809"/>
      <c r="F76" s="809"/>
      <c r="G76" s="809"/>
      <c r="H76" s="809"/>
      <c r="I76" s="809"/>
      <c r="J76" s="809"/>
    </row>
    <row r="77" spans="1:10" ht="12.75" customHeight="1">
      <c r="A77" s="943" t="s">
        <v>519</v>
      </c>
      <c r="B77" s="943"/>
      <c r="C77" s="943"/>
      <c r="D77" s="943"/>
      <c r="E77" s="943"/>
      <c r="F77" s="943"/>
      <c r="G77" s="943"/>
      <c r="H77" s="943"/>
      <c r="I77" s="943"/>
      <c r="J77" s="943"/>
    </row>
    <row r="78" spans="1:10" ht="11.25" customHeight="1">
      <c r="A78" s="795" t="s">
        <v>1</v>
      </c>
      <c r="B78" s="796"/>
      <c r="C78" s="796"/>
      <c r="D78" s="796"/>
      <c r="E78" s="796"/>
      <c r="F78" s="673" t="s">
        <v>13</v>
      </c>
      <c r="G78" s="673"/>
      <c r="H78" s="673"/>
      <c r="I78" s="673"/>
      <c r="J78" s="673"/>
    </row>
    <row r="79" spans="1:10" ht="10.5" customHeight="1">
      <c r="A79" s="797"/>
      <c r="B79" s="798"/>
      <c r="C79" s="798"/>
      <c r="D79" s="798"/>
      <c r="E79" s="798"/>
      <c r="F79" s="188" t="s">
        <v>383</v>
      </c>
      <c r="G79" s="197" t="s">
        <v>20</v>
      </c>
      <c r="H79" s="197" t="s">
        <v>103</v>
      </c>
      <c r="I79" s="935" t="s">
        <v>221</v>
      </c>
      <c r="J79" s="936"/>
    </row>
    <row r="80" spans="1:10" ht="14.25" customHeight="1">
      <c r="A80" s="155" t="s">
        <v>297</v>
      </c>
      <c r="B80" s="156"/>
      <c r="C80" s="156"/>
      <c r="D80" s="156"/>
      <c r="E80" s="156"/>
      <c r="F80" s="308"/>
      <c r="G80" s="16"/>
      <c r="H80" s="16"/>
      <c r="I80" s="940">
        <v>0</v>
      </c>
      <c r="J80" s="940"/>
    </row>
    <row r="81" spans="1:10" ht="14.25" customHeight="1">
      <c r="A81" s="937" t="s">
        <v>305</v>
      </c>
      <c r="B81" s="938"/>
      <c r="C81" s="938"/>
      <c r="D81" s="938"/>
      <c r="E81" s="938"/>
      <c r="F81" s="938"/>
      <c r="G81" s="938"/>
      <c r="H81" s="939"/>
      <c r="I81" s="836">
        <f>I80</f>
        <v>0</v>
      </c>
      <c r="J81" s="837"/>
    </row>
    <row r="82" spans="1:10" ht="11.25" customHeight="1">
      <c r="A82" s="948"/>
      <c r="B82" s="949"/>
      <c r="C82" s="949"/>
      <c r="D82" s="949"/>
      <c r="E82" s="949"/>
      <c r="F82" s="949"/>
      <c r="G82" s="949"/>
      <c r="H82" s="949"/>
      <c r="I82" s="949"/>
      <c r="J82" s="950"/>
    </row>
    <row r="83" spans="1:10" ht="14.25" customHeight="1">
      <c r="A83" s="951" t="s">
        <v>520</v>
      </c>
      <c r="B83" s="952"/>
      <c r="C83" s="952"/>
      <c r="D83" s="952"/>
      <c r="E83" s="952"/>
      <c r="F83" s="952"/>
      <c r="G83" s="952"/>
      <c r="H83" s="952"/>
      <c r="I83" s="952"/>
      <c r="J83" s="953"/>
    </row>
    <row r="84" spans="1:10" ht="13.5" customHeight="1">
      <c r="A84" s="374" t="s">
        <v>298</v>
      </c>
      <c r="B84" s="375"/>
      <c r="C84" s="375"/>
      <c r="D84" s="375"/>
      <c r="E84" s="375"/>
      <c r="F84" s="376"/>
      <c r="G84" s="377"/>
      <c r="H84" s="377"/>
      <c r="I84" s="954">
        <v>0</v>
      </c>
      <c r="J84" s="947"/>
    </row>
    <row r="85" spans="1:10" ht="12" customHeight="1">
      <c r="A85" s="932" t="s">
        <v>306</v>
      </c>
      <c r="B85" s="933"/>
      <c r="C85" s="933"/>
      <c r="D85" s="933"/>
      <c r="E85" s="933"/>
      <c r="F85" s="933"/>
      <c r="G85" s="378"/>
      <c r="H85" s="379"/>
      <c r="I85" s="930">
        <f>I81+I84</f>
        <v>0</v>
      </c>
      <c r="J85" s="729"/>
    </row>
    <row r="86" spans="1:10" ht="21.75" customHeight="1">
      <c r="A86" s="934" t="s">
        <v>503</v>
      </c>
      <c r="B86" s="934"/>
      <c r="C86" s="934"/>
      <c r="D86" s="934"/>
      <c r="E86" s="934"/>
      <c r="F86" s="934"/>
      <c r="G86" s="934"/>
      <c r="H86" s="1"/>
      <c r="I86" s="931">
        <f>I80+I84+I73+H66</f>
        <v>1067381</v>
      </c>
      <c r="J86" s="931"/>
    </row>
    <row r="87" spans="1:10" ht="12" customHeight="1">
      <c r="A87" s="128"/>
      <c r="B87" s="128"/>
      <c r="C87" s="128"/>
      <c r="D87" s="187"/>
      <c r="E87" s="66"/>
      <c r="F87" s="66"/>
      <c r="G87" s="66"/>
      <c r="H87" s="54"/>
      <c r="I87" s="54"/>
      <c r="J87" s="54"/>
    </row>
    <row r="88" spans="1:9" ht="13.5" customHeight="1">
      <c r="A88" s="19"/>
      <c r="B88" s="966" t="s">
        <v>274</v>
      </c>
      <c r="C88" s="966"/>
      <c r="D88" s="966"/>
      <c r="E88" s="966"/>
      <c r="F88" s="966"/>
      <c r="G88" s="966"/>
      <c r="H88" s="966"/>
      <c r="I88" s="966"/>
    </row>
    <row r="89" spans="1:9" ht="12.75" customHeight="1">
      <c r="A89" s="1"/>
      <c r="B89" s="479" t="s">
        <v>275</v>
      </c>
      <c r="C89" s="479"/>
      <c r="D89" s="479"/>
      <c r="E89" s="479"/>
      <c r="F89" s="479"/>
      <c r="G89" s="479"/>
      <c r="H89" s="479"/>
      <c r="I89" s="53"/>
    </row>
    <row r="90" spans="1:9" ht="12" customHeight="1">
      <c r="A90" s="804" t="s">
        <v>250</v>
      </c>
      <c r="B90" s="804"/>
      <c r="C90" s="804"/>
      <c r="D90" s="804"/>
      <c r="E90" s="804"/>
      <c r="F90" s="804"/>
      <c r="G90" s="804"/>
      <c r="H90" s="804"/>
      <c r="I90" s="804"/>
    </row>
    <row r="91" spans="1:10" ht="18" customHeight="1">
      <c r="A91" s="921" t="s">
        <v>340</v>
      </c>
      <c r="B91" s="922"/>
      <c r="C91" s="922"/>
      <c r="D91" s="922"/>
      <c r="E91" s="922"/>
      <c r="F91" s="922"/>
      <c r="G91" s="922"/>
      <c r="H91" s="922"/>
      <c r="I91" s="922"/>
      <c r="J91" s="923"/>
    </row>
    <row r="92" spans="1:10" ht="16.5" customHeight="1">
      <c r="A92" s="924" t="s">
        <v>457</v>
      </c>
      <c r="B92" s="925"/>
      <c r="C92" s="925"/>
      <c r="D92" s="925"/>
      <c r="E92" s="925"/>
      <c r="F92" s="925"/>
      <c r="G92" s="926"/>
      <c r="H92" s="912">
        <f>H94/H93</f>
        <v>33240</v>
      </c>
      <c r="I92" s="913"/>
      <c r="J92" s="914"/>
    </row>
    <row r="93" spans="1:10" ht="17.25" customHeight="1">
      <c r="A93" s="924" t="s">
        <v>79</v>
      </c>
      <c r="B93" s="925"/>
      <c r="C93" s="925"/>
      <c r="D93" s="925"/>
      <c r="E93" s="925"/>
      <c r="F93" s="925"/>
      <c r="G93" s="926"/>
      <c r="H93" s="927">
        <v>15</v>
      </c>
      <c r="I93" s="928"/>
      <c r="J93" s="929"/>
    </row>
    <row r="94" spans="1:10" ht="12.75" customHeight="1">
      <c r="A94" s="918" t="s">
        <v>276</v>
      </c>
      <c r="B94" s="919"/>
      <c r="C94" s="919"/>
      <c r="D94" s="919"/>
      <c r="E94" s="919"/>
      <c r="F94" s="919"/>
      <c r="G94" s="920"/>
      <c r="H94" s="915">
        <v>498600</v>
      </c>
      <c r="I94" s="916"/>
      <c r="J94" s="917"/>
    </row>
    <row r="95" spans="1:10" ht="12.75" customHeight="1">
      <c r="A95" s="325"/>
      <c r="B95" s="326"/>
      <c r="C95" s="326"/>
      <c r="D95" s="326"/>
      <c r="E95" s="326"/>
      <c r="F95" s="326"/>
      <c r="G95" s="326"/>
      <c r="H95" s="327"/>
      <c r="I95" s="327"/>
      <c r="J95" s="328"/>
    </row>
    <row r="96" spans="1:9" ht="13.5" customHeight="1">
      <c r="A96" s="815" t="s">
        <v>277</v>
      </c>
      <c r="B96" s="815"/>
      <c r="C96" s="815"/>
      <c r="D96" s="815"/>
      <c r="E96" s="815"/>
      <c r="F96" s="815"/>
      <c r="G96" s="815"/>
      <c r="H96" s="815"/>
      <c r="I96" s="815"/>
    </row>
    <row r="97" spans="1:10" ht="9" customHeight="1">
      <c r="A97" s="795" t="s">
        <v>1</v>
      </c>
      <c r="B97" s="796"/>
      <c r="C97" s="796"/>
      <c r="D97" s="796"/>
      <c r="E97" s="796"/>
      <c r="F97" s="956"/>
      <c r="G97" s="635" t="s">
        <v>13</v>
      </c>
      <c r="H97" s="645"/>
      <c r="I97" s="645"/>
      <c r="J97" s="636"/>
    </row>
    <row r="98" spans="1:10" ht="11.25" customHeight="1">
      <c r="A98" s="797"/>
      <c r="B98" s="798"/>
      <c r="C98" s="798"/>
      <c r="D98" s="798"/>
      <c r="E98" s="798"/>
      <c r="F98" s="957"/>
      <c r="G98" s="34" t="s">
        <v>20</v>
      </c>
      <c r="H98" s="34" t="s">
        <v>103</v>
      </c>
      <c r="I98" s="818" t="s">
        <v>221</v>
      </c>
      <c r="J98" s="818"/>
    </row>
    <row r="99" spans="1:10" ht="12.75">
      <c r="A99" s="704"/>
      <c r="B99" s="705"/>
      <c r="C99" s="705"/>
      <c r="D99" s="705"/>
      <c r="E99" s="705"/>
      <c r="F99" s="814"/>
      <c r="G99" s="16"/>
      <c r="H99" s="16"/>
      <c r="I99" s="907"/>
      <c r="J99" s="907"/>
    </row>
    <row r="100" spans="1:10" ht="12.75" customHeight="1">
      <c r="A100" s="155" t="s">
        <v>68</v>
      </c>
      <c r="B100" s="156"/>
      <c r="C100" s="156"/>
      <c r="D100" s="156"/>
      <c r="E100" s="156"/>
      <c r="F100" s="157"/>
      <c r="G100" s="16"/>
      <c r="H100" s="16"/>
      <c r="I100" s="907"/>
      <c r="J100" s="907"/>
    </row>
    <row r="101" spans="1:10" ht="17.25" customHeight="1">
      <c r="A101" s="961" t="s">
        <v>118</v>
      </c>
      <c r="B101" s="961"/>
      <c r="C101" s="961"/>
      <c r="D101" s="961"/>
      <c r="E101" s="19"/>
      <c r="F101" s="19"/>
      <c r="G101" s="1"/>
      <c r="H101" s="1"/>
      <c r="I101" s="944"/>
      <c r="J101" s="944"/>
    </row>
    <row r="102" spans="1:10" ht="16.5" customHeight="1">
      <c r="A102" s="945" t="s">
        <v>278</v>
      </c>
      <c r="B102" s="945"/>
      <c r="C102" s="945"/>
      <c r="D102" s="945"/>
      <c r="E102" s="945"/>
      <c r="F102" s="945"/>
      <c r="G102" s="945"/>
      <c r="H102" s="945"/>
      <c r="I102" s="945"/>
      <c r="J102" s="945"/>
    </row>
    <row r="103" spans="1:10" ht="15" customHeight="1">
      <c r="A103" s="795" t="s">
        <v>1</v>
      </c>
      <c r="B103" s="796"/>
      <c r="C103" s="796"/>
      <c r="D103" s="796"/>
      <c r="E103" s="796"/>
      <c r="F103" s="956"/>
      <c r="G103" s="635" t="s">
        <v>13</v>
      </c>
      <c r="H103" s="645"/>
      <c r="I103" s="645"/>
      <c r="J103" s="636"/>
    </row>
    <row r="104" spans="1:10" ht="15" customHeight="1">
      <c r="A104" s="797"/>
      <c r="B104" s="798"/>
      <c r="C104" s="798"/>
      <c r="D104" s="798"/>
      <c r="E104" s="798"/>
      <c r="F104" s="957"/>
      <c r="G104" s="34" t="s">
        <v>20</v>
      </c>
      <c r="H104" s="34" t="s">
        <v>103</v>
      </c>
      <c r="I104" s="818" t="s">
        <v>221</v>
      </c>
      <c r="J104" s="818"/>
    </row>
    <row r="105" spans="1:10" ht="9.75" customHeight="1">
      <c r="A105" s="704"/>
      <c r="B105" s="705"/>
      <c r="C105" s="705"/>
      <c r="D105" s="705"/>
      <c r="E105" s="705"/>
      <c r="F105" s="814"/>
      <c r="G105" s="16"/>
      <c r="H105" s="16"/>
      <c r="I105" s="907"/>
      <c r="J105" s="907"/>
    </row>
    <row r="106" spans="1:10" ht="12" customHeight="1">
      <c r="A106" s="155" t="s">
        <v>68</v>
      </c>
      <c r="B106" s="156"/>
      <c r="C106" s="156"/>
      <c r="D106" s="156"/>
      <c r="E106" s="156"/>
      <c r="F106" s="157"/>
      <c r="G106" s="16"/>
      <c r="H106" s="16"/>
      <c r="I106" s="907"/>
      <c r="J106" s="907"/>
    </row>
    <row r="107" spans="1:10" ht="12" customHeight="1">
      <c r="A107" s="961" t="s">
        <v>118</v>
      </c>
      <c r="B107" s="961"/>
      <c r="C107" s="961"/>
      <c r="D107" s="961"/>
      <c r="E107" s="19"/>
      <c r="F107" s="19"/>
      <c r="G107" s="1"/>
      <c r="H107" s="1"/>
      <c r="I107" s="944"/>
      <c r="J107" s="944"/>
    </row>
    <row r="108" spans="1:9" ht="13.5" customHeight="1">
      <c r="A108" s="19"/>
      <c r="B108" s="966" t="s">
        <v>487</v>
      </c>
      <c r="C108" s="966"/>
      <c r="D108" s="966"/>
      <c r="E108" s="966"/>
      <c r="F108" s="966"/>
      <c r="G108" s="966"/>
      <c r="H108" s="966"/>
      <c r="I108" s="966"/>
    </row>
    <row r="109" spans="1:9" ht="12.75" customHeight="1">
      <c r="A109" s="1"/>
      <c r="B109" s="479" t="s">
        <v>275</v>
      </c>
      <c r="C109" s="479"/>
      <c r="D109" s="479"/>
      <c r="E109" s="479"/>
      <c r="F109" s="479"/>
      <c r="G109" s="479"/>
      <c r="H109" s="479"/>
      <c r="I109" s="53"/>
    </row>
    <row r="110" spans="1:9" ht="12" customHeight="1">
      <c r="A110" s="804" t="s">
        <v>250</v>
      </c>
      <c r="B110" s="804"/>
      <c r="C110" s="804"/>
      <c r="D110" s="804"/>
      <c r="E110" s="804"/>
      <c r="F110" s="804"/>
      <c r="G110" s="804"/>
      <c r="H110" s="804"/>
      <c r="I110" s="804"/>
    </row>
    <row r="111" spans="1:10" ht="18" customHeight="1">
      <c r="A111" s="921" t="s">
        <v>488</v>
      </c>
      <c r="B111" s="922"/>
      <c r="C111" s="922"/>
      <c r="D111" s="922"/>
      <c r="E111" s="922"/>
      <c r="F111" s="922"/>
      <c r="G111" s="922"/>
      <c r="H111" s="922"/>
      <c r="I111" s="922"/>
      <c r="J111" s="923"/>
    </row>
    <row r="112" spans="1:10" ht="16.5" customHeight="1">
      <c r="A112" s="924" t="s">
        <v>489</v>
      </c>
      <c r="B112" s="925"/>
      <c r="C112" s="925"/>
      <c r="D112" s="925"/>
      <c r="E112" s="925"/>
      <c r="F112" s="925"/>
      <c r="G112" s="926"/>
      <c r="H112" s="912">
        <f>H114/H113</f>
        <v>58800</v>
      </c>
      <c r="I112" s="913"/>
      <c r="J112" s="914"/>
    </row>
    <row r="113" spans="1:10" ht="17.25" customHeight="1">
      <c r="A113" s="924" t="s">
        <v>79</v>
      </c>
      <c r="B113" s="925"/>
      <c r="C113" s="925"/>
      <c r="D113" s="925"/>
      <c r="E113" s="925"/>
      <c r="F113" s="925"/>
      <c r="G113" s="926"/>
      <c r="H113" s="927">
        <v>4</v>
      </c>
      <c r="I113" s="928"/>
      <c r="J113" s="929"/>
    </row>
    <row r="114" spans="1:10" ht="17.25" customHeight="1">
      <c r="A114" s="924" t="s">
        <v>490</v>
      </c>
      <c r="B114" s="925"/>
      <c r="C114" s="925"/>
      <c r="D114" s="925"/>
      <c r="E114" s="925"/>
      <c r="F114" s="925"/>
      <c r="G114" s="926"/>
      <c r="H114" s="912">
        <v>235200</v>
      </c>
      <c r="I114" s="913"/>
      <c r="J114" s="914"/>
    </row>
    <row r="115" spans="1:10" ht="17.25" customHeight="1">
      <c r="A115" s="924" t="s">
        <v>491</v>
      </c>
      <c r="B115" s="925"/>
      <c r="C115" s="925"/>
      <c r="D115" s="925"/>
      <c r="E115" s="925"/>
      <c r="F115" s="925"/>
      <c r="G115" s="926"/>
      <c r="H115" s="912">
        <v>19970</v>
      </c>
      <c r="I115" s="913"/>
      <c r="J115" s="914"/>
    </row>
    <row r="116" spans="1:10" ht="17.25" customHeight="1">
      <c r="A116" s="924" t="s">
        <v>492</v>
      </c>
      <c r="B116" s="925"/>
      <c r="C116" s="925"/>
      <c r="D116" s="925"/>
      <c r="E116" s="925"/>
      <c r="F116" s="925"/>
      <c r="G116" s="926"/>
      <c r="H116" s="927">
        <v>4</v>
      </c>
      <c r="I116" s="928"/>
      <c r="J116" s="929"/>
    </row>
    <row r="117" spans="1:10" ht="17.25" customHeight="1">
      <c r="A117" s="924" t="s">
        <v>493</v>
      </c>
      <c r="B117" s="925"/>
      <c r="C117" s="925"/>
      <c r="D117" s="925"/>
      <c r="E117" s="925"/>
      <c r="F117" s="925"/>
      <c r="G117" s="926"/>
      <c r="H117" s="912">
        <f>H115*H116</f>
        <v>79880</v>
      </c>
      <c r="I117" s="913"/>
      <c r="J117" s="914"/>
    </row>
    <row r="118" spans="1:10" ht="12.75" customHeight="1">
      <c r="A118" s="918" t="s">
        <v>276</v>
      </c>
      <c r="B118" s="919"/>
      <c r="C118" s="919"/>
      <c r="D118" s="919"/>
      <c r="E118" s="919"/>
      <c r="F118" s="919"/>
      <c r="G118" s="920"/>
      <c r="H118" s="915">
        <f>H114+H117</f>
        <v>315080</v>
      </c>
      <c r="I118" s="916"/>
      <c r="J118" s="917"/>
    </row>
    <row r="119" spans="1:9" ht="12.75" customHeight="1">
      <c r="A119" s="19"/>
      <c r="B119" s="966"/>
      <c r="C119" s="966"/>
      <c r="D119" s="966"/>
      <c r="E119" s="966"/>
      <c r="F119" s="966"/>
      <c r="G119" s="966"/>
      <c r="H119" s="966"/>
      <c r="I119" s="966"/>
    </row>
    <row r="120" spans="1:9" ht="16.5" customHeight="1">
      <c r="A120" s="19"/>
      <c r="B120" s="966" t="s">
        <v>390</v>
      </c>
      <c r="C120" s="966"/>
      <c r="D120" s="966"/>
      <c r="E120" s="966"/>
      <c r="F120" s="966"/>
      <c r="G120" s="966"/>
      <c r="H120" s="966"/>
      <c r="I120" s="966"/>
    </row>
    <row r="121" spans="1:10" ht="16.5" customHeight="1">
      <c r="A121" s="172"/>
      <c r="B121" s="967" t="s">
        <v>279</v>
      </c>
      <c r="C121" s="967"/>
      <c r="D121" s="967"/>
      <c r="E121" s="967"/>
      <c r="F121" s="967"/>
      <c r="G121" s="967"/>
      <c r="H121" s="967"/>
      <c r="I121" s="967"/>
      <c r="J121" s="87"/>
    </row>
    <row r="122" spans="1:10" ht="10.5" customHeight="1">
      <c r="A122" s="499" t="s">
        <v>1</v>
      </c>
      <c r="B122" s="638"/>
      <c r="C122" s="639"/>
      <c r="D122" s="490" t="s">
        <v>0</v>
      </c>
      <c r="E122" s="635" t="s">
        <v>86</v>
      </c>
      <c r="F122" s="645"/>
      <c r="G122" s="645"/>
      <c r="H122" s="645"/>
      <c r="I122" s="645"/>
      <c r="J122" s="636"/>
    </row>
    <row r="123" spans="1:10" ht="15" customHeight="1">
      <c r="A123" s="640"/>
      <c r="B123" s="641"/>
      <c r="C123" s="642"/>
      <c r="D123" s="491"/>
      <c r="E123" s="646" t="s">
        <v>9</v>
      </c>
      <c r="F123" s="647"/>
      <c r="G123" s="648"/>
      <c r="H123" s="649" t="s">
        <v>49</v>
      </c>
      <c r="I123" s="499" t="s">
        <v>50</v>
      </c>
      <c r="J123" s="639"/>
    </row>
    <row r="124" spans="1:10" ht="15" customHeight="1">
      <c r="A124" s="500"/>
      <c r="B124" s="643"/>
      <c r="C124" s="644"/>
      <c r="D124" s="492"/>
      <c r="E124" s="26" t="s">
        <v>3</v>
      </c>
      <c r="F124" s="26" t="s">
        <v>4</v>
      </c>
      <c r="G124" s="26" t="s">
        <v>30</v>
      </c>
      <c r="H124" s="650"/>
      <c r="I124" s="500"/>
      <c r="J124" s="644"/>
    </row>
    <row r="125" spans="1:10" ht="15" customHeight="1">
      <c r="A125" s="632">
        <v>1</v>
      </c>
      <c r="B125" s="633"/>
      <c r="C125" s="634"/>
      <c r="D125" s="22">
        <v>2</v>
      </c>
      <c r="E125" s="8">
        <v>3</v>
      </c>
      <c r="F125" s="8">
        <v>4</v>
      </c>
      <c r="G125" s="8">
        <v>5</v>
      </c>
      <c r="H125" s="8">
        <v>6</v>
      </c>
      <c r="I125" s="635">
        <v>7</v>
      </c>
      <c r="J125" s="636"/>
    </row>
    <row r="126" spans="1:10" ht="15" customHeight="1">
      <c r="A126" s="446" t="s">
        <v>391</v>
      </c>
      <c r="B126" s="447"/>
      <c r="C126" s="448"/>
      <c r="D126" s="9"/>
      <c r="E126" s="8"/>
      <c r="F126" s="8"/>
      <c r="G126" s="23"/>
      <c r="H126" s="24"/>
      <c r="I126" s="454"/>
      <c r="J126" s="454"/>
    </row>
    <row r="127" spans="1:10" ht="15" customHeight="1">
      <c r="A127" s="631" t="s">
        <v>392</v>
      </c>
      <c r="B127" s="631"/>
      <c r="C127" s="631"/>
      <c r="D127" s="9"/>
      <c r="E127" s="8"/>
      <c r="F127" s="8"/>
      <c r="G127" s="23"/>
      <c r="H127" s="24"/>
      <c r="I127" s="454"/>
      <c r="J127" s="454"/>
    </row>
    <row r="128" spans="1:10" ht="15" customHeight="1">
      <c r="A128" s="474" t="s">
        <v>393</v>
      </c>
      <c r="B128" s="474"/>
      <c r="C128" s="474"/>
      <c r="D128" s="9"/>
      <c r="E128" s="635" t="s">
        <v>472</v>
      </c>
      <c r="F128" s="645"/>
      <c r="G128" s="645"/>
      <c r="H128" s="636"/>
      <c r="I128" s="454">
        <v>5836.97</v>
      </c>
      <c r="J128" s="454"/>
    </row>
    <row r="129" spans="1:10" ht="20.25" customHeight="1">
      <c r="A129" s="446" t="s">
        <v>394</v>
      </c>
      <c r="B129" s="447"/>
      <c r="C129" s="448"/>
      <c r="D129" s="9"/>
      <c r="E129" s="8"/>
      <c r="F129" s="8"/>
      <c r="G129" s="23"/>
      <c r="H129" s="24"/>
      <c r="I129" s="454">
        <v>761.34</v>
      </c>
      <c r="J129" s="454"/>
    </row>
    <row r="130" spans="1:10" ht="23.25" customHeight="1">
      <c r="A130" s="446" t="s">
        <v>395</v>
      </c>
      <c r="B130" s="447"/>
      <c r="C130" s="448"/>
      <c r="D130" s="9"/>
      <c r="E130" s="635" t="s">
        <v>473</v>
      </c>
      <c r="F130" s="645"/>
      <c r="G130" s="645"/>
      <c r="H130" s="636"/>
      <c r="I130" s="452">
        <v>597.64</v>
      </c>
      <c r="J130" s="453"/>
    </row>
    <row r="131" spans="1:10" ht="15" customHeight="1">
      <c r="A131" s="446" t="s">
        <v>68</v>
      </c>
      <c r="B131" s="447"/>
      <c r="C131" s="448"/>
      <c r="D131" s="9"/>
      <c r="E131" s="8"/>
      <c r="F131" s="8"/>
      <c r="G131" s="8"/>
      <c r="H131" s="8"/>
      <c r="I131" s="449">
        <f>I128+I130</f>
        <v>6434.610000000001</v>
      </c>
      <c r="J131" s="450"/>
    </row>
    <row r="132" spans="1:10" ht="12.75" customHeight="1">
      <c r="A132" s="624" t="s">
        <v>507</v>
      </c>
      <c r="B132" s="625"/>
      <c r="C132" s="626"/>
      <c r="D132" s="18"/>
      <c r="E132" s="1007"/>
      <c r="F132" s="864"/>
      <c r="G132" s="864"/>
      <c r="H132" s="1008"/>
      <c r="I132" s="449">
        <f>I131*2-0.01</f>
        <v>12869.210000000001</v>
      </c>
      <c r="J132" s="450"/>
    </row>
    <row r="133" spans="1:10" ht="6" customHeight="1">
      <c r="A133" s="315"/>
      <c r="B133" s="316"/>
      <c r="C133" s="317"/>
      <c r="D133" s="18"/>
      <c r="E133" s="321"/>
      <c r="F133" s="320"/>
      <c r="G133" s="320"/>
      <c r="H133" s="322"/>
      <c r="I133" s="318"/>
      <c r="J133" s="319"/>
    </row>
    <row r="134" spans="1:10" ht="12.75">
      <c r="A134" s="624" t="s">
        <v>396</v>
      </c>
      <c r="B134" s="625"/>
      <c r="C134" s="626"/>
      <c r="D134" s="18"/>
      <c r="E134" s="321"/>
      <c r="F134" s="320"/>
      <c r="G134" s="320"/>
      <c r="H134" s="322"/>
      <c r="I134" s="318"/>
      <c r="J134" s="319"/>
    </row>
    <row r="135" spans="1:10" ht="12.75">
      <c r="A135" s="446" t="s">
        <v>393</v>
      </c>
      <c r="B135" s="447"/>
      <c r="C135" s="448"/>
      <c r="D135" s="9"/>
      <c r="E135" s="635" t="s">
        <v>474</v>
      </c>
      <c r="F135" s="645"/>
      <c r="G135" s="645"/>
      <c r="H135" s="636"/>
      <c r="I135" s="452">
        <v>6670.82</v>
      </c>
      <c r="J135" s="453"/>
    </row>
    <row r="136" spans="1:10" ht="24.75" customHeight="1">
      <c r="A136" s="446" t="s">
        <v>394</v>
      </c>
      <c r="B136" s="447"/>
      <c r="C136" s="448"/>
      <c r="D136" s="9"/>
      <c r="E136" s="93"/>
      <c r="F136" s="95"/>
      <c r="G136" s="95"/>
      <c r="H136" s="94"/>
      <c r="I136" s="452">
        <v>1000.62</v>
      </c>
      <c r="J136" s="453"/>
    </row>
    <row r="137" spans="1:10" ht="21.75" customHeight="1">
      <c r="A137" s="446" t="s">
        <v>395</v>
      </c>
      <c r="B137" s="447"/>
      <c r="C137" s="448"/>
      <c r="D137" s="9"/>
      <c r="E137" s="93"/>
      <c r="F137" s="645" t="s">
        <v>475</v>
      </c>
      <c r="G137" s="645"/>
      <c r="H137" s="94"/>
      <c r="I137" s="452">
        <v>683.02</v>
      </c>
      <c r="J137" s="453"/>
    </row>
    <row r="138" spans="1:10" ht="12.75">
      <c r="A138" s="446" t="s">
        <v>68</v>
      </c>
      <c r="B138" s="447"/>
      <c r="C138" s="448"/>
      <c r="D138" s="9"/>
      <c r="E138" s="93"/>
      <c r="F138" s="95"/>
      <c r="G138" s="95"/>
      <c r="H138" s="94"/>
      <c r="I138" s="449">
        <f>I135+I137</f>
        <v>7353.84</v>
      </c>
      <c r="J138" s="450"/>
    </row>
    <row r="139" spans="1:10" ht="12.75">
      <c r="A139" s="624" t="s">
        <v>508</v>
      </c>
      <c r="B139" s="625"/>
      <c r="C139" s="626"/>
      <c r="D139" s="9"/>
      <c r="E139" s="93"/>
      <c r="F139" s="95"/>
      <c r="G139" s="95"/>
      <c r="H139" s="94"/>
      <c r="I139" s="449">
        <f>I138*1-0.01</f>
        <v>7353.83</v>
      </c>
      <c r="J139" s="450"/>
    </row>
    <row r="140" spans="1:10" ht="25.5" customHeight="1">
      <c r="A140" s="1009" t="s">
        <v>272</v>
      </c>
      <c r="B140" s="1010"/>
      <c r="C140" s="1011"/>
      <c r="D140" s="9"/>
      <c r="E140" s="12"/>
      <c r="F140" s="12"/>
      <c r="G140" s="12"/>
      <c r="H140" s="21"/>
      <c r="I140" s="528">
        <f>I132+I139</f>
        <v>20223.04</v>
      </c>
      <c r="J140" s="529"/>
    </row>
    <row r="141" spans="1:10" ht="36.75" customHeight="1">
      <c r="A141" s="1009" t="s">
        <v>273</v>
      </c>
      <c r="B141" s="1010"/>
      <c r="C141" s="1011"/>
      <c r="D141" s="9"/>
      <c r="E141" s="12"/>
      <c r="F141" s="12"/>
      <c r="G141" s="12"/>
      <c r="H141" s="21"/>
      <c r="I141" s="1012">
        <f>I140*30.2%</f>
        <v>6107.35808</v>
      </c>
      <c r="J141" s="1012"/>
    </row>
    <row r="142" spans="1:10" ht="12.75">
      <c r="A142" s="124"/>
      <c r="B142" s="124"/>
      <c r="C142" s="124"/>
      <c r="D142" s="125"/>
      <c r="E142" s="126"/>
      <c r="F142" s="126"/>
      <c r="G142" s="126"/>
      <c r="H142" s="127"/>
      <c r="I142" s="127"/>
      <c r="J142" s="127"/>
    </row>
    <row r="143" spans="1:9" ht="12.75" customHeight="1">
      <c r="A143" s="19"/>
      <c r="B143" s="966" t="s">
        <v>343</v>
      </c>
      <c r="C143" s="966"/>
      <c r="D143" s="966"/>
      <c r="E143" s="966"/>
      <c r="F143" s="966"/>
      <c r="G143" s="966"/>
      <c r="H143" s="966"/>
      <c r="I143" s="966"/>
    </row>
    <row r="144" spans="1:9" ht="15">
      <c r="A144" s="1"/>
      <c r="B144" s="966" t="s">
        <v>280</v>
      </c>
      <c r="C144" s="966"/>
      <c r="D144" s="966"/>
      <c r="E144" s="966"/>
      <c r="F144" s="966"/>
      <c r="G144" s="1"/>
      <c r="H144" s="1"/>
      <c r="I144" s="53"/>
    </row>
    <row r="145" spans="1:9" ht="12.75">
      <c r="A145" s="804" t="s">
        <v>250</v>
      </c>
      <c r="B145" s="804"/>
      <c r="C145" s="804"/>
      <c r="D145" s="804"/>
      <c r="E145" s="804"/>
      <c r="F145" s="804"/>
      <c r="G145" s="804"/>
      <c r="H145" s="804"/>
      <c r="I145" s="804"/>
    </row>
    <row r="146" spans="1:10" ht="13.5" customHeight="1">
      <c r="A146" s="921" t="s">
        <v>468</v>
      </c>
      <c r="B146" s="922"/>
      <c r="C146" s="922"/>
      <c r="D146" s="922"/>
      <c r="E146" s="922"/>
      <c r="F146" s="922"/>
      <c r="G146" s="922"/>
      <c r="H146" s="922"/>
      <c r="I146" s="922"/>
      <c r="J146" s="923"/>
    </row>
    <row r="147" spans="1:10" ht="12.75">
      <c r="A147" s="924" t="s">
        <v>469</v>
      </c>
      <c r="B147" s="925"/>
      <c r="C147" s="925"/>
      <c r="D147" s="925"/>
      <c r="E147" s="925"/>
      <c r="F147" s="925"/>
      <c r="G147" s="926"/>
      <c r="H147" s="912">
        <f>H149/H148</f>
        <v>14000</v>
      </c>
      <c r="I147" s="913"/>
      <c r="J147" s="914"/>
    </row>
    <row r="148" spans="1:10" ht="12.75">
      <c r="A148" s="924" t="s">
        <v>79</v>
      </c>
      <c r="B148" s="925"/>
      <c r="C148" s="925"/>
      <c r="D148" s="925"/>
      <c r="E148" s="925"/>
      <c r="F148" s="925"/>
      <c r="G148" s="926"/>
      <c r="H148" s="927">
        <v>20</v>
      </c>
      <c r="I148" s="928"/>
      <c r="J148" s="929"/>
    </row>
    <row r="149" spans="1:10" ht="12.75" customHeight="1">
      <c r="A149" s="918" t="s">
        <v>512</v>
      </c>
      <c r="B149" s="919"/>
      <c r="C149" s="919"/>
      <c r="D149" s="919"/>
      <c r="E149" s="919"/>
      <c r="F149" s="919"/>
      <c r="G149" s="920"/>
      <c r="H149" s="915">
        <v>280000</v>
      </c>
      <c r="I149" s="916"/>
      <c r="J149" s="917"/>
    </row>
    <row r="150" spans="1:10" ht="12.75" customHeight="1">
      <c r="A150" s="325"/>
      <c r="B150" s="326"/>
      <c r="C150" s="326"/>
      <c r="D150" s="326"/>
      <c r="E150" s="326"/>
      <c r="F150" s="326"/>
      <c r="G150" s="382"/>
      <c r="H150" s="383"/>
      <c r="I150" s="327"/>
      <c r="J150" s="328"/>
    </row>
    <row r="151" spans="1:10" ht="12.75" customHeight="1">
      <c r="A151" s="924" t="s">
        <v>506</v>
      </c>
      <c r="B151" s="925"/>
      <c r="C151" s="925"/>
      <c r="D151" s="925"/>
      <c r="E151" s="925"/>
      <c r="F151" s="925"/>
      <c r="G151" s="926"/>
      <c r="H151" s="912">
        <f>H153/H152</f>
        <v>19600</v>
      </c>
      <c r="I151" s="913"/>
      <c r="J151" s="914"/>
    </row>
    <row r="152" spans="1:10" ht="12.75" customHeight="1">
      <c r="A152" s="924" t="s">
        <v>79</v>
      </c>
      <c r="B152" s="925"/>
      <c r="C152" s="925"/>
      <c r="D152" s="925"/>
      <c r="E152" s="925"/>
      <c r="F152" s="925"/>
      <c r="G152" s="926"/>
      <c r="H152" s="927">
        <v>15</v>
      </c>
      <c r="I152" s="928"/>
      <c r="J152" s="929"/>
    </row>
    <row r="153" spans="1:10" ht="12.75" customHeight="1">
      <c r="A153" s="918" t="s">
        <v>512</v>
      </c>
      <c r="B153" s="919"/>
      <c r="C153" s="919"/>
      <c r="D153" s="919"/>
      <c r="E153" s="919"/>
      <c r="F153" s="919"/>
      <c r="G153" s="920"/>
      <c r="H153" s="915">
        <v>294000</v>
      </c>
      <c r="I153" s="916"/>
      <c r="J153" s="917"/>
    </row>
    <row r="154" spans="1:10" ht="12.75" customHeight="1">
      <c r="A154" s="325"/>
      <c r="B154" s="326"/>
      <c r="C154" s="326"/>
      <c r="D154" s="326"/>
      <c r="E154" s="326"/>
      <c r="F154" s="326"/>
      <c r="G154" s="382"/>
      <c r="H154" s="383"/>
      <c r="I154" s="327"/>
      <c r="J154" s="328"/>
    </row>
    <row r="155" spans="1:10" ht="12.75" customHeight="1">
      <c r="A155" s="924" t="s">
        <v>513</v>
      </c>
      <c r="B155" s="925"/>
      <c r="C155" s="925"/>
      <c r="D155" s="925"/>
      <c r="E155" s="925"/>
      <c r="F155" s="925"/>
      <c r="G155" s="926"/>
      <c r="H155" s="912">
        <v>29400</v>
      </c>
      <c r="I155" s="913"/>
      <c r="J155" s="914"/>
    </row>
    <row r="156" spans="1:10" ht="12.75" customHeight="1">
      <c r="A156" s="924" t="s">
        <v>79</v>
      </c>
      <c r="B156" s="925"/>
      <c r="C156" s="925"/>
      <c r="D156" s="925"/>
      <c r="E156" s="925"/>
      <c r="F156" s="925"/>
      <c r="G156" s="926"/>
      <c r="H156" s="927">
        <v>16</v>
      </c>
      <c r="I156" s="928"/>
      <c r="J156" s="929"/>
    </row>
    <row r="157" spans="1:10" ht="12.75" customHeight="1">
      <c r="A157" s="443" t="s">
        <v>514</v>
      </c>
      <c r="B157" s="444"/>
      <c r="C157" s="444"/>
      <c r="D157" s="444"/>
      <c r="E157" s="444"/>
      <c r="F157" s="444"/>
      <c r="G157" s="445"/>
      <c r="H157" s="912">
        <v>181519</v>
      </c>
      <c r="I157" s="913"/>
      <c r="J157" s="914"/>
    </row>
    <row r="158" spans="1:10" ht="12.75" customHeight="1">
      <c r="A158" s="443" t="s">
        <v>515</v>
      </c>
      <c r="B158" s="444"/>
      <c r="C158" s="444"/>
      <c r="D158" s="444"/>
      <c r="E158" s="444"/>
      <c r="F158" s="444"/>
      <c r="G158" s="445"/>
      <c r="H158" s="927"/>
      <c r="I158" s="928"/>
      <c r="J158" s="929"/>
    </row>
    <row r="159" spans="1:10" ht="13.5" customHeight="1">
      <c r="A159" s="918" t="s">
        <v>68</v>
      </c>
      <c r="B159" s="919"/>
      <c r="C159" s="919"/>
      <c r="D159" s="919"/>
      <c r="E159" s="919"/>
      <c r="F159" s="919"/>
      <c r="G159" s="920"/>
      <c r="H159" s="915">
        <f>H157</f>
        <v>181519</v>
      </c>
      <c r="I159" s="916"/>
      <c r="J159" s="917"/>
    </row>
    <row r="160" spans="1:10" ht="13.5" customHeight="1">
      <c r="A160" s="918" t="s">
        <v>313</v>
      </c>
      <c r="B160" s="919"/>
      <c r="C160" s="919"/>
      <c r="D160" s="919"/>
      <c r="E160" s="919"/>
      <c r="F160" s="919"/>
      <c r="G160" s="920"/>
      <c r="H160" s="915">
        <f>H149+H153+H159</f>
        <v>755519</v>
      </c>
      <c r="I160" s="916"/>
      <c r="J160" s="917"/>
    </row>
    <row r="161" spans="1:9" ht="11.25" customHeight="1">
      <c r="A161" s="964"/>
      <c r="B161" s="964"/>
      <c r="C161" s="964"/>
      <c r="D161" s="964"/>
      <c r="E161" s="964"/>
      <c r="F161" s="964"/>
      <c r="G161" s="5"/>
      <c r="H161" s="5"/>
      <c r="I161" s="61"/>
    </row>
    <row r="162" spans="1:9" ht="12.75" customHeight="1">
      <c r="A162" s="815" t="s">
        <v>281</v>
      </c>
      <c r="B162" s="815"/>
      <c r="C162" s="815"/>
      <c r="D162" s="815"/>
      <c r="E162" s="815"/>
      <c r="F162" s="815"/>
      <c r="G162" s="815"/>
      <c r="H162" s="815"/>
      <c r="I162" s="815"/>
    </row>
    <row r="163" spans="1:10" ht="12" customHeight="1">
      <c r="A163" s="795" t="s">
        <v>1</v>
      </c>
      <c r="B163" s="796"/>
      <c r="C163" s="796"/>
      <c r="D163" s="796"/>
      <c r="E163" s="796"/>
      <c r="F163" s="956"/>
      <c r="G163" s="635" t="s">
        <v>13</v>
      </c>
      <c r="H163" s="645"/>
      <c r="I163" s="645"/>
      <c r="J163" s="636"/>
    </row>
    <row r="164" spans="1:10" ht="12.75" customHeight="1">
      <c r="A164" s="797"/>
      <c r="B164" s="798"/>
      <c r="C164" s="798"/>
      <c r="D164" s="798"/>
      <c r="E164" s="798"/>
      <c r="F164" s="957"/>
      <c r="G164" s="34" t="s">
        <v>20</v>
      </c>
      <c r="H164" s="34" t="s">
        <v>103</v>
      </c>
      <c r="I164" s="818" t="s">
        <v>221</v>
      </c>
      <c r="J164" s="818"/>
    </row>
    <row r="165" spans="1:10" ht="12.75" customHeight="1">
      <c r="A165" s="155" t="s">
        <v>68</v>
      </c>
      <c r="B165" s="156"/>
      <c r="C165" s="156"/>
      <c r="D165" s="156"/>
      <c r="E165" s="156"/>
      <c r="F165" s="157"/>
      <c r="G165" s="16"/>
      <c r="H165" s="16"/>
      <c r="I165" s="907"/>
      <c r="J165" s="907"/>
    </row>
    <row r="166" spans="1:10" ht="12.75" customHeight="1">
      <c r="A166" s="961" t="s">
        <v>118</v>
      </c>
      <c r="B166" s="961"/>
      <c r="C166" s="961"/>
      <c r="D166" s="961"/>
      <c r="E166" s="19"/>
      <c r="F166" s="19"/>
      <c r="G166" s="1"/>
      <c r="H166" s="1"/>
      <c r="I166" s="944"/>
      <c r="J166" s="944"/>
    </row>
    <row r="167" spans="1:10" ht="13.5">
      <c r="A167" s="945" t="s">
        <v>307</v>
      </c>
      <c r="B167" s="945"/>
      <c r="C167" s="945"/>
      <c r="D167" s="945"/>
      <c r="E167" s="945"/>
      <c r="F167" s="945"/>
      <c r="G167" s="945"/>
      <c r="H167" s="945"/>
      <c r="I167" s="945"/>
      <c r="J167" s="945"/>
    </row>
    <row r="168" spans="1:10" ht="12.75">
      <c r="A168" s="795" t="s">
        <v>1</v>
      </c>
      <c r="B168" s="796"/>
      <c r="C168" s="796"/>
      <c r="D168" s="796"/>
      <c r="E168" s="796"/>
      <c r="F168" s="673" t="s">
        <v>13</v>
      </c>
      <c r="G168" s="673"/>
      <c r="H168" s="673"/>
      <c r="I168" s="673"/>
      <c r="J168" s="673"/>
    </row>
    <row r="169" spans="1:10" ht="12.75">
      <c r="A169" s="797"/>
      <c r="B169" s="798"/>
      <c r="C169" s="798"/>
      <c r="D169" s="798"/>
      <c r="E169" s="798"/>
      <c r="F169" s="188" t="s">
        <v>389</v>
      </c>
      <c r="G169" s="301" t="s">
        <v>388</v>
      </c>
      <c r="H169" s="311" t="s">
        <v>103</v>
      </c>
      <c r="I169" s="797" t="s">
        <v>221</v>
      </c>
      <c r="J169" s="957"/>
    </row>
    <row r="170" spans="1:10" ht="12.75">
      <c r="A170" s="958" t="s">
        <v>386</v>
      </c>
      <c r="B170" s="959"/>
      <c r="C170" s="959"/>
      <c r="D170" s="959"/>
      <c r="E170" s="960"/>
      <c r="F170" s="312"/>
      <c r="G170" s="189">
        <v>20</v>
      </c>
      <c r="H170" s="190">
        <v>177</v>
      </c>
      <c r="I170" s="999">
        <f>G170*H170</f>
        <v>3540</v>
      </c>
      <c r="J170" s="1000"/>
    </row>
    <row r="171" spans="1:10" ht="12.75">
      <c r="A171" s="1001" t="s">
        <v>387</v>
      </c>
      <c r="B171" s="1002"/>
      <c r="C171" s="1002"/>
      <c r="D171" s="1002"/>
      <c r="E171" s="1003"/>
      <c r="F171" s="309"/>
      <c r="G171" s="185"/>
      <c r="H171" s="314"/>
      <c r="I171" s="302"/>
      <c r="J171" s="303"/>
    </row>
    <row r="172" spans="1:10" ht="12.75">
      <c r="A172" s="1004" t="s">
        <v>476</v>
      </c>
      <c r="B172" s="1005"/>
      <c r="C172" s="1005"/>
      <c r="D172" s="1005"/>
      <c r="E172" s="1006"/>
      <c r="F172" s="310" t="s">
        <v>384</v>
      </c>
      <c r="G172" s="309">
        <v>20</v>
      </c>
      <c r="H172" s="307">
        <v>19</v>
      </c>
      <c r="I172" s="602">
        <f aca="true" t="shared" si="0" ref="I172:I178">G172*H172</f>
        <v>380</v>
      </c>
      <c r="J172" s="603"/>
    </row>
    <row r="173" spans="1:10" ht="12.75">
      <c r="A173" s="924" t="s">
        <v>477</v>
      </c>
      <c r="B173" s="925"/>
      <c r="C173" s="925"/>
      <c r="D173" s="925"/>
      <c r="E173" s="926"/>
      <c r="F173" s="309" t="s">
        <v>478</v>
      </c>
      <c r="G173" s="309">
        <v>3</v>
      </c>
      <c r="H173" s="307">
        <v>107.22</v>
      </c>
      <c r="I173" s="602">
        <f t="shared" si="0"/>
        <v>321.65999999999997</v>
      </c>
      <c r="J173" s="603"/>
    </row>
    <row r="174" spans="1:10" ht="12.75">
      <c r="A174" s="1004" t="s">
        <v>479</v>
      </c>
      <c r="B174" s="1005"/>
      <c r="C174" s="1005"/>
      <c r="D174" s="1005"/>
      <c r="E174" s="1006"/>
      <c r="F174" s="310" t="s">
        <v>478</v>
      </c>
      <c r="G174" s="310">
        <v>3</v>
      </c>
      <c r="H174" s="307">
        <v>158</v>
      </c>
      <c r="I174" s="602">
        <f t="shared" si="0"/>
        <v>474</v>
      </c>
      <c r="J174" s="603"/>
    </row>
    <row r="175" spans="1:10" ht="12.75">
      <c r="A175" s="924" t="s">
        <v>480</v>
      </c>
      <c r="B175" s="925"/>
      <c r="C175" s="925"/>
      <c r="D175" s="925"/>
      <c r="E175" s="926"/>
      <c r="F175" s="309" t="s">
        <v>478</v>
      </c>
      <c r="G175" s="309">
        <v>3</v>
      </c>
      <c r="H175" s="307">
        <v>282.46</v>
      </c>
      <c r="I175" s="602">
        <f>G175*H175</f>
        <v>847.3799999999999</v>
      </c>
      <c r="J175" s="603"/>
    </row>
    <row r="176" spans="1:10" ht="12.75">
      <c r="A176" s="924" t="s">
        <v>481</v>
      </c>
      <c r="B176" s="925"/>
      <c r="C176" s="925"/>
      <c r="D176" s="925"/>
      <c r="E176" s="926"/>
      <c r="F176" s="309" t="s">
        <v>384</v>
      </c>
      <c r="G176" s="309">
        <v>20</v>
      </c>
      <c r="H176" s="307">
        <v>4.2</v>
      </c>
      <c r="I176" s="602">
        <f t="shared" si="0"/>
        <v>84</v>
      </c>
      <c r="J176" s="603"/>
    </row>
    <row r="177" spans="1:10" ht="12.75">
      <c r="A177" s="924" t="s">
        <v>482</v>
      </c>
      <c r="B177" s="925"/>
      <c r="C177" s="925"/>
      <c r="D177" s="925"/>
      <c r="E177" s="926"/>
      <c r="F177" s="309" t="s">
        <v>384</v>
      </c>
      <c r="G177" s="309">
        <v>20</v>
      </c>
      <c r="H177" s="307">
        <v>39</v>
      </c>
      <c r="I177" s="602">
        <f t="shared" si="0"/>
        <v>780</v>
      </c>
      <c r="J177" s="603"/>
    </row>
    <row r="178" spans="1:10" ht="12.75">
      <c r="A178" s="924" t="s">
        <v>483</v>
      </c>
      <c r="B178" s="925"/>
      <c r="C178" s="925"/>
      <c r="D178" s="925"/>
      <c r="E178" s="926"/>
      <c r="F178" s="309" t="s">
        <v>384</v>
      </c>
      <c r="G178" s="309">
        <v>2</v>
      </c>
      <c r="H178" s="307">
        <v>63.69</v>
      </c>
      <c r="I178" s="602">
        <f t="shared" si="0"/>
        <v>127.38</v>
      </c>
      <c r="J178" s="603"/>
    </row>
    <row r="179" spans="1:10" ht="12.75">
      <c r="A179" s="924" t="s">
        <v>484</v>
      </c>
      <c r="B179" s="925"/>
      <c r="C179" s="925"/>
      <c r="D179" s="925"/>
      <c r="E179" s="926"/>
      <c r="F179" s="309" t="s">
        <v>478</v>
      </c>
      <c r="G179" s="309">
        <v>4</v>
      </c>
      <c r="H179" s="307">
        <v>131.395</v>
      </c>
      <c r="I179" s="602">
        <f>G179*H179</f>
        <v>525.58</v>
      </c>
      <c r="J179" s="603"/>
    </row>
    <row r="180" spans="1:10" ht="12.75">
      <c r="A180" s="304" t="s">
        <v>295</v>
      </c>
      <c r="B180" s="201"/>
      <c r="C180" s="201"/>
      <c r="D180" s="201"/>
      <c r="E180" s="201"/>
      <c r="F180" s="313"/>
      <c r="G180" s="176"/>
      <c r="H180" s="203"/>
      <c r="I180" s="955">
        <f>I172+I173+I174+I175+I176+I177+I178+I179</f>
        <v>3540</v>
      </c>
      <c r="J180" s="955"/>
    </row>
    <row r="181" spans="1:10" ht="12.75">
      <c r="A181" s="183"/>
      <c r="B181" s="183"/>
      <c r="C181" s="183"/>
      <c r="D181" s="183"/>
      <c r="E181" s="183"/>
      <c r="F181" s="183"/>
      <c r="G181" s="39"/>
      <c r="H181" s="204"/>
      <c r="I181" s="205"/>
      <c r="J181" s="205"/>
    </row>
    <row r="182" spans="1:10" ht="12.75">
      <c r="A182" s="961" t="s">
        <v>118</v>
      </c>
      <c r="B182" s="961"/>
      <c r="C182" s="961"/>
      <c r="D182" s="961"/>
      <c r="E182" s="19"/>
      <c r="F182" s="19"/>
      <c r="G182" s="1"/>
      <c r="H182" s="1"/>
      <c r="I182" s="931">
        <f>H160+I180</f>
        <v>759059</v>
      </c>
      <c r="J182" s="931"/>
    </row>
    <row r="183" spans="1:10" ht="15">
      <c r="A183" s="965" t="s">
        <v>344</v>
      </c>
      <c r="B183" s="965"/>
      <c r="C183" s="965"/>
      <c r="D183" s="965"/>
      <c r="E183" s="965"/>
      <c r="F183" s="965"/>
      <c r="G183" s="965"/>
      <c r="H183" s="965"/>
      <c r="I183" s="965"/>
      <c r="J183" s="965"/>
    </row>
    <row r="184" spans="1:9" ht="15">
      <c r="A184" s="1"/>
      <c r="B184" s="479" t="s">
        <v>282</v>
      </c>
      <c r="C184" s="479"/>
      <c r="D184" s="479"/>
      <c r="E184" s="479"/>
      <c r="F184" s="479"/>
      <c r="G184" s="479"/>
      <c r="H184" s="479"/>
      <c r="I184" s="53"/>
    </row>
    <row r="185" spans="1:9" ht="12.75">
      <c r="A185" s="804" t="s">
        <v>250</v>
      </c>
      <c r="B185" s="804"/>
      <c r="C185" s="804"/>
      <c r="D185" s="804"/>
      <c r="E185" s="804"/>
      <c r="F185" s="804"/>
      <c r="G185" s="804"/>
      <c r="H185" s="804"/>
      <c r="I185" s="804"/>
    </row>
    <row r="186" spans="1:10" ht="13.5">
      <c r="A186" s="921" t="s">
        <v>499</v>
      </c>
      <c r="B186" s="922"/>
      <c r="C186" s="922"/>
      <c r="D186" s="922"/>
      <c r="E186" s="922"/>
      <c r="F186" s="922"/>
      <c r="G186" s="922"/>
      <c r="H186" s="922"/>
      <c r="I186" s="922"/>
      <c r="J186" s="923"/>
    </row>
    <row r="187" spans="1:10" ht="12.75">
      <c r="A187" s="924" t="s">
        <v>500</v>
      </c>
      <c r="B187" s="925"/>
      <c r="C187" s="925"/>
      <c r="D187" s="925"/>
      <c r="E187" s="925"/>
      <c r="F187" s="925"/>
      <c r="G187" s="926"/>
      <c r="H187" s="912">
        <v>17500</v>
      </c>
      <c r="I187" s="913"/>
      <c r="J187" s="914"/>
    </row>
    <row r="188" spans="1:10" ht="12.75">
      <c r="A188" s="924" t="s">
        <v>79</v>
      </c>
      <c r="B188" s="925"/>
      <c r="C188" s="925"/>
      <c r="D188" s="925"/>
      <c r="E188" s="925"/>
      <c r="F188" s="925"/>
      <c r="G188" s="926"/>
      <c r="H188" s="927">
        <v>25</v>
      </c>
      <c r="I188" s="928"/>
      <c r="J188" s="929"/>
    </row>
    <row r="189" spans="1:10" ht="12.75" customHeight="1">
      <c r="A189" s="443" t="s">
        <v>504</v>
      </c>
      <c r="B189" s="444"/>
      <c r="C189" s="444"/>
      <c r="D189" s="444"/>
      <c r="E189" s="444"/>
      <c r="F189" s="444"/>
      <c r="G189" s="445"/>
      <c r="H189" s="912">
        <v>100000</v>
      </c>
      <c r="I189" s="913"/>
      <c r="J189" s="914"/>
    </row>
    <row r="190" spans="1:10" ht="12.75" customHeight="1">
      <c r="A190" s="443" t="s">
        <v>505</v>
      </c>
      <c r="B190" s="444"/>
      <c r="C190" s="444"/>
      <c r="D190" s="444"/>
      <c r="E190" s="444"/>
      <c r="F190" s="444"/>
      <c r="G190" s="445"/>
      <c r="H190" s="912"/>
      <c r="I190" s="913"/>
      <c r="J190" s="914"/>
    </row>
    <row r="191" spans="1:10" ht="12.75">
      <c r="A191" s="918" t="s">
        <v>314</v>
      </c>
      <c r="B191" s="919"/>
      <c r="C191" s="919"/>
      <c r="D191" s="919"/>
      <c r="E191" s="919"/>
      <c r="F191" s="919"/>
      <c r="G191" s="920"/>
      <c r="H191" s="915">
        <f>H189</f>
        <v>100000</v>
      </c>
      <c r="I191" s="916"/>
      <c r="J191" s="917"/>
    </row>
    <row r="192" spans="1:9" ht="8.25" customHeight="1">
      <c r="A192" s="964"/>
      <c r="B192" s="964"/>
      <c r="C192" s="964"/>
      <c r="D192" s="964"/>
      <c r="E192" s="964"/>
      <c r="F192" s="964"/>
      <c r="G192" s="5"/>
      <c r="H192" s="5"/>
      <c r="I192" s="61"/>
    </row>
    <row r="193" spans="1:10" ht="12.75">
      <c r="A193" s="945" t="s">
        <v>316</v>
      </c>
      <c r="B193" s="945"/>
      <c r="C193" s="945"/>
      <c r="D193" s="945"/>
      <c r="E193" s="945"/>
      <c r="F193" s="945"/>
      <c r="G193" s="945"/>
      <c r="H193" s="945"/>
      <c r="I193" s="945"/>
      <c r="J193" s="945"/>
    </row>
    <row r="194" spans="1:10" ht="9" customHeight="1">
      <c r="A194" s="795" t="s">
        <v>1</v>
      </c>
      <c r="B194" s="796"/>
      <c r="C194" s="796"/>
      <c r="D194" s="796"/>
      <c r="E194" s="796"/>
      <c r="F194" s="956"/>
      <c r="G194" s="635" t="s">
        <v>13</v>
      </c>
      <c r="H194" s="645"/>
      <c r="I194" s="645"/>
      <c r="J194" s="636"/>
    </row>
    <row r="195" spans="1:10" ht="12.75">
      <c r="A195" s="797"/>
      <c r="B195" s="798"/>
      <c r="C195" s="798"/>
      <c r="D195" s="798"/>
      <c r="E195" s="798"/>
      <c r="F195" s="957"/>
      <c r="G195" s="34" t="s">
        <v>20</v>
      </c>
      <c r="H195" s="34" t="s">
        <v>103</v>
      </c>
      <c r="I195" s="818" t="s">
        <v>221</v>
      </c>
      <c r="J195" s="818"/>
    </row>
    <row r="196" spans="1:10" ht="12.75">
      <c r="A196" s="958" t="s">
        <v>309</v>
      </c>
      <c r="B196" s="959"/>
      <c r="C196" s="959"/>
      <c r="D196" s="959"/>
      <c r="E196" s="959"/>
      <c r="F196" s="960"/>
      <c r="G196" s="78"/>
      <c r="H196" s="78"/>
      <c r="I196" s="602"/>
      <c r="J196" s="603"/>
    </row>
    <row r="197" spans="1:10" ht="12.75">
      <c r="A197" s="443" t="s">
        <v>308</v>
      </c>
      <c r="B197" s="444"/>
      <c r="C197" s="444"/>
      <c r="D197" s="444"/>
      <c r="E197" s="444"/>
      <c r="F197" s="445"/>
      <c r="G197" s="16"/>
      <c r="H197" s="166"/>
      <c r="I197" s="940"/>
      <c r="J197" s="940"/>
    </row>
    <row r="198" spans="1:10" ht="12.75">
      <c r="A198" s="443" t="s">
        <v>511</v>
      </c>
      <c r="B198" s="444"/>
      <c r="C198" s="444"/>
      <c r="D198" s="444"/>
      <c r="E198" s="444"/>
      <c r="F198" s="445"/>
      <c r="G198" s="16"/>
      <c r="H198" s="16"/>
      <c r="I198" s="946"/>
      <c r="J198" s="947"/>
    </row>
    <row r="199" spans="1:10" ht="12.75">
      <c r="A199" s="937" t="s">
        <v>315</v>
      </c>
      <c r="B199" s="938"/>
      <c r="C199" s="938"/>
      <c r="D199" s="938"/>
      <c r="E199" s="938"/>
      <c r="F199" s="939"/>
      <c r="G199" s="16"/>
      <c r="H199" s="16"/>
      <c r="I199" s="836">
        <f>I197+I198</f>
        <v>0</v>
      </c>
      <c r="J199" s="837"/>
    </row>
    <row r="200" spans="1:10" ht="12" customHeight="1">
      <c r="A200" s="186"/>
      <c r="B200" s="186"/>
      <c r="C200" s="186"/>
      <c r="D200" s="186"/>
      <c r="E200" s="186"/>
      <c r="F200" s="186"/>
      <c r="G200" s="5"/>
      <c r="H200" s="5"/>
      <c r="I200" s="191"/>
      <c r="J200" s="191"/>
    </row>
    <row r="201" spans="1:10" ht="12.75">
      <c r="A201" s="961" t="s">
        <v>118</v>
      </c>
      <c r="B201" s="961"/>
      <c r="C201" s="961"/>
      <c r="D201" s="961"/>
      <c r="E201" s="19"/>
      <c r="F201" s="19"/>
      <c r="G201" s="1"/>
      <c r="H201" s="1"/>
      <c r="I201" s="931">
        <f>I199+H191</f>
        <v>100000</v>
      </c>
      <c r="J201" s="931"/>
    </row>
    <row r="202" spans="1:10" ht="12" customHeight="1">
      <c r="A202" s="963" t="s">
        <v>283</v>
      </c>
      <c r="B202" s="963"/>
      <c r="C202" s="963"/>
      <c r="D202" s="963"/>
      <c r="E202" s="963"/>
      <c r="F202" s="963"/>
      <c r="G202" s="963"/>
      <c r="H202" s="963"/>
      <c r="I202" s="963"/>
      <c r="J202" s="963"/>
    </row>
    <row r="203" spans="1:10" ht="12.75">
      <c r="A203" s="19" t="s">
        <v>89</v>
      </c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1:10" ht="12.75">
      <c r="A204" s="19" t="s">
        <v>94</v>
      </c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1:10" ht="12.75" customHeight="1">
      <c r="A205" s="19" t="s">
        <v>90</v>
      </c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1:10" ht="12.75">
      <c r="A206" s="19" t="s">
        <v>91</v>
      </c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12.75">
      <c r="A207" s="19" t="s">
        <v>187</v>
      </c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1:10" ht="12.75">
      <c r="A208" s="50" t="s">
        <v>458</v>
      </c>
      <c r="B208" s="1"/>
      <c r="C208" s="1"/>
      <c r="D208" s="1"/>
      <c r="E208" s="1"/>
      <c r="F208" s="426" t="s">
        <v>429</v>
      </c>
      <c r="G208" s="426"/>
      <c r="H208" s="426"/>
      <c r="I208" s="426"/>
      <c r="J208" s="1"/>
    </row>
    <row r="209" spans="1:10" ht="12.75">
      <c r="A209" s="1"/>
      <c r="B209" s="1"/>
      <c r="C209" s="1"/>
      <c r="D209" s="1"/>
      <c r="E209" s="1"/>
      <c r="F209" s="426"/>
      <c r="G209" s="426"/>
      <c r="H209" s="426"/>
      <c r="I209" s="426"/>
      <c r="J209" s="1"/>
    </row>
    <row r="210" spans="1:10" ht="12.75">
      <c r="A210" s="37" t="s">
        <v>83</v>
      </c>
      <c r="B210" s="3"/>
      <c r="C210" s="3"/>
      <c r="D210" s="3"/>
      <c r="E210" s="3"/>
      <c r="F210" s="3"/>
      <c r="G210" s="3"/>
      <c r="H210" s="3"/>
      <c r="I210" s="3"/>
      <c r="J210" s="1"/>
    </row>
    <row r="211" spans="1:9" ht="12.75">
      <c r="A211" s="3" t="s">
        <v>284</v>
      </c>
      <c r="B211" s="3"/>
      <c r="D211" s="178"/>
      <c r="E211" s="179"/>
      <c r="F211" s="962" t="s">
        <v>113</v>
      </c>
      <c r="G211" s="962"/>
      <c r="H211" s="962"/>
      <c r="I211" s="19"/>
    </row>
    <row r="212" spans="1:9" ht="12.75">
      <c r="A212" s="3"/>
      <c r="B212" s="3"/>
      <c r="D212" s="101"/>
      <c r="E212" s="100"/>
      <c r="F212" s="431"/>
      <c r="G212" s="431"/>
      <c r="H212" s="431"/>
      <c r="I212" s="19"/>
    </row>
    <row r="224" ht="12.75" customHeight="1"/>
    <row r="225" ht="12.7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1.25" customHeight="1"/>
    <row r="264" ht="12.75" customHeight="1"/>
    <row r="265" ht="11.25" customHeight="1"/>
    <row r="266" ht="11.25" customHeight="1"/>
    <row r="267" ht="12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81" ht="12" customHeight="1"/>
    <row r="282" ht="12" customHeight="1"/>
    <row r="283" ht="12" customHeight="1"/>
    <row r="284" ht="12" customHeight="1"/>
    <row r="307" ht="12" customHeight="1"/>
    <row r="311" ht="16.5" customHeight="1"/>
    <row r="312" ht="35.25" customHeight="1"/>
    <row r="324" ht="11.25" customHeight="1"/>
    <row r="332" ht="15.75" customHeight="1"/>
    <row r="333" ht="13.5" customHeight="1"/>
    <row r="334" ht="14.25" customHeight="1"/>
    <row r="335" ht="12.75" customHeight="1"/>
    <row r="336" ht="15" customHeight="1"/>
    <row r="337" ht="11.25" customHeight="1"/>
    <row r="338" ht="23.25" customHeight="1"/>
  </sheetData>
  <sheetProtection/>
  <mergeCells count="306">
    <mergeCell ref="H188:J188"/>
    <mergeCell ref="A189:G189"/>
    <mergeCell ref="H189:J189"/>
    <mergeCell ref="A190:G190"/>
    <mergeCell ref="H190:J190"/>
    <mergeCell ref="H65:J65"/>
    <mergeCell ref="A113:G113"/>
    <mergeCell ref="H113:J113"/>
    <mergeCell ref="A118:G118"/>
    <mergeCell ref="H118:J118"/>
    <mergeCell ref="A112:G112"/>
    <mergeCell ref="H112:J112"/>
    <mergeCell ref="H92:J92"/>
    <mergeCell ref="I98:J98"/>
    <mergeCell ref="A99:F99"/>
    <mergeCell ref="A96:I96"/>
    <mergeCell ref="A97:F98"/>
    <mergeCell ref="G97:J97"/>
    <mergeCell ref="I101:J101"/>
    <mergeCell ref="A102:J102"/>
    <mergeCell ref="H62:J62"/>
    <mergeCell ref="A65:G65"/>
    <mergeCell ref="H63:J63"/>
    <mergeCell ref="H64:J64"/>
    <mergeCell ref="A63:G63"/>
    <mergeCell ref="A64:G64"/>
    <mergeCell ref="A114:G114"/>
    <mergeCell ref="H114:J114"/>
    <mergeCell ref="A115:G115"/>
    <mergeCell ref="A116:G116"/>
    <mergeCell ref="H115:J115"/>
    <mergeCell ref="H116:J116"/>
    <mergeCell ref="A117:G117"/>
    <mergeCell ref="A146:J146"/>
    <mergeCell ref="A147:G147"/>
    <mergeCell ref="H147:J147"/>
    <mergeCell ref="A148:G148"/>
    <mergeCell ref="H148:J148"/>
    <mergeCell ref="A141:C141"/>
    <mergeCell ref="I141:J141"/>
    <mergeCell ref="B143:I143"/>
    <mergeCell ref="B144:F144"/>
    <mergeCell ref="A49:J49"/>
    <mergeCell ref="A50:G50"/>
    <mergeCell ref="H50:J50"/>
    <mergeCell ref="A51:G51"/>
    <mergeCell ref="H51:J51"/>
    <mergeCell ref="A52:G52"/>
    <mergeCell ref="H52:J52"/>
    <mergeCell ref="A138:C138"/>
    <mergeCell ref="I138:J138"/>
    <mergeCell ref="A139:C139"/>
    <mergeCell ref="I139:J139"/>
    <mergeCell ref="A140:C140"/>
    <mergeCell ref="I140:J140"/>
    <mergeCell ref="A135:C135"/>
    <mergeCell ref="E135:H135"/>
    <mergeCell ref="I135:J135"/>
    <mergeCell ref="A136:C136"/>
    <mergeCell ref="I136:J136"/>
    <mergeCell ref="A137:C137"/>
    <mergeCell ref="F137:G137"/>
    <mergeCell ref="I137:J137"/>
    <mergeCell ref="A131:C131"/>
    <mergeCell ref="I131:J131"/>
    <mergeCell ref="A132:C132"/>
    <mergeCell ref="E132:H132"/>
    <mergeCell ref="I132:J132"/>
    <mergeCell ref="A134:C134"/>
    <mergeCell ref="E128:H128"/>
    <mergeCell ref="I128:J128"/>
    <mergeCell ref="A129:C129"/>
    <mergeCell ref="I129:J129"/>
    <mergeCell ref="A130:C130"/>
    <mergeCell ref="E130:H130"/>
    <mergeCell ref="I130:J130"/>
    <mergeCell ref="I176:J176"/>
    <mergeCell ref="I172:J172"/>
    <mergeCell ref="I173:J173"/>
    <mergeCell ref="I174:J174"/>
    <mergeCell ref="A176:E176"/>
    <mergeCell ref="A173:E173"/>
    <mergeCell ref="A174:E174"/>
    <mergeCell ref="A175:E175"/>
    <mergeCell ref="I170:J170"/>
    <mergeCell ref="A170:E170"/>
    <mergeCell ref="A171:E171"/>
    <mergeCell ref="A172:E172"/>
    <mergeCell ref="A168:E169"/>
    <mergeCell ref="I175:J175"/>
    <mergeCell ref="F168:J168"/>
    <mergeCell ref="I165:J165"/>
    <mergeCell ref="I164:J164"/>
    <mergeCell ref="A93:G93"/>
    <mergeCell ref="H93:J93"/>
    <mergeCell ref="A94:G94"/>
    <mergeCell ref="H94:J94"/>
    <mergeCell ref="E122:J122"/>
    <mergeCell ref="A128:C128"/>
    <mergeCell ref="H149:J149"/>
    <mergeCell ref="A126:C126"/>
    <mergeCell ref="I99:J99"/>
    <mergeCell ref="I100:J100"/>
    <mergeCell ref="A101:D101"/>
    <mergeCell ref="A90:I90"/>
    <mergeCell ref="A91:J91"/>
    <mergeCell ref="A92:G92"/>
    <mergeCell ref="H1:J1"/>
    <mergeCell ref="H2:J2"/>
    <mergeCell ref="A3:I3"/>
    <mergeCell ref="A4:I4"/>
    <mergeCell ref="A5:I5"/>
    <mergeCell ref="A6:I6"/>
    <mergeCell ref="A7:H7"/>
    <mergeCell ref="C10:H10"/>
    <mergeCell ref="A15:C16"/>
    <mergeCell ref="D15:D16"/>
    <mergeCell ref="E15:I15"/>
    <mergeCell ref="J15:J16"/>
    <mergeCell ref="A9:J9"/>
    <mergeCell ref="A17:C17"/>
    <mergeCell ref="A19:C19"/>
    <mergeCell ref="A20:C20"/>
    <mergeCell ref="A21:C21"/>
    <mergeCell ref="A22:C22"/>
    <mergeCell ref="A23:C23"/>
    <mergeCell ref="A18:C18"/>
    <mergeCell ref="A24:C24"/>
    <mergeCell ref="A25:J25"/>
    <mergeCell ref="A26:G26"/>
    <mergeCell ref="I26:J26"/>
    <mergeCell ref="A27:G27"/>
    <mergeCell ref="I27:J27"/>
    <mergeCell ref="A28:G28"/>
    <mergeCell ref="I28:J28"/>
    <mergeCell ref="A29:G29"/>
    <mergeCell ref="I29:J29"/>
    <mergeCell ref="A30:G30"/>
    <mergeCell ref="I30:J30"/>
    <mergeCell ref="A31:G31"/>
    <mergeCell ref="I31:J31"/>
    <mergeCell ref="H32:I32"/>
    <mergeCell ref="B33:I33"/>
    <mergeCell ref="B34:I34"/>
    <mergeCell ref="A35:C37"/>
    <mergeCell ref="D35:D37"/>
    <mergeCell ref="E35:J35"/>
    <mergeCell ref="E36:G36"/>
    <mergeCell ref="H36:H37"/>
    <mergeCell ref="I36:J37"/>
    <mergeCell ref="A38:C38"/>
    <mergeCell ref="I38:J38"/>
    <mergeCell ref="A39:C39"/>
    <mergeCell ref="I39:J39"/>
    <mergeCell ref="A40:C40"/>
    <mergeCell ref="I40:J40"/>
    <mergeCell ref="A41:C41"/>
    <mergeCell ref="I41:J41"/>
    <mergeCell ref="A42:C42"/>
    <mergeCell ref="I42:J42"/>
    <mergeCell ref="A43:C43"/>
    <mergeCell ref="I43:J43"/>
    <mergeCell ref="A44:C44"/>
    <mergeCell ref="I44:J44"/>
    <mergeCell ref="A45:C45"/>
    <mergeCell ref="I45:J45"/>
    <mergeCell ref="B88:I88"/>
    <mergeCell ref="B89:H89"/>
    <mergeCell ref="A69:J69"/>
    <mergeCell ref="A48:I48"/>
    <mergeCell ref="A67:F67"/>
    <mergeCell ref="C47:I47"/>
    <mergeCell ref="A103:F104"/>
    <mergeCell ref="G103:J103"/>
    <mergeCell ref="I104:J104"/>
    <mergeCell ref="A105:F105"/>
    <mergeCell ref="I105:J105"/>
    <mergeCell ref="I106:J106"/>
    <mergeCell ref="A107:D107"/>
    <mergeCell ref="I107:J107"/>
    <mergeCell ref="B119:I119"/>
    <mergeCell ref="B120:I120"/>
    <mergeCell ref="B121:I121"/>
    <mergeCell ref="B108:I108"/>
    <mergeCell ref="B109:H109"/>
    <mergeCell ref="A110:I110"/>
    <mergeCell ref="A111:J111"/>
    <mergeCell ref="H117:J117"/>
    <mergeCell ref="A122:C124"/>
    <mergeCell ref="D122:D124"/>
    <mergeCell ref="E123:G123"/>
    <mergeCell ref="H123:H124"/>
    <mergeCell ref="I123:J124"/>
    <mergeCell ref="I127:J127"/>
    <mergeCell ref="I126:J126"/>
    <mergeCell ref="A127:C127"/>
    <mergeCell ref="A125:C125"/>
    <mergeCell ref="I125:J125"/>
    <mergeCell ref="I198:J198"/>
    <mergeCell ref="A198:F198"/>
    <mergeCell ref="A145:I145"/>
    <mergeCell ref="A161:F161"/>
    <mergeCell ref="A162:I162"/>
    <mergeCell ref="A163:F164"/>
    <mergeCell ref="G163:J163"/>
    <mergeCell ref="A183:J183"/>
    <mergeCell ref="I169:J169"/>
    <mergeCell ref="A191:G191"/>
    <mergeCell ref="H191:J191"/>
    <mergeCell ref="A177:E177"/>
    <mergeCell ref="A178:E178"/>
    <mergeCell ref="A179:E179"/>
    <mergeCell ref="I178:J178"/>
    <mergeCell ref="I179:J179"/>
    <mergeCell ref="I177:J177"/>
    <mergeCell ref="A187:G187"/>
    <mergeCell ref="H187:J187"/>
    <mergeCell ref="A188:G188"/>
    <mergeCell ref="I197:J197"/>
    <mergeCell ref="A182:D182"/>
    <mergeCell ref="I182:J182"/>
    <mergeCell ref="B184:H184"/>
    <mergeCell ref="A185:I185"/>
    <mergeCell ref="A192:F192"/>
    <mergeCell ref="A186:J186"/>
    <mergeCell ref="A193:J193"/>
    <mergeCell ref="A194:F195"/>
    <mergeCell ref="G194:J194"/>
    <mergeCell ref="F211:H211"/>
    <mergeCell ref="F212:H212"/>
    <mergeCell ref="F208:I208"/>
    <mergeCell ref="F209:I209"/>
    <mergeCell ref="I199:J199"/>
    <mergeCell ref="A201:D201"/>
    <mergeCell ref="A202:J202"/>
    <mergeCell ref="A199:F199"/>
    <mergeCell ref="I201:J201"/>
    <mergeCell ref="A149:G149"/>
    <mergeCell ref="I180:J180"/>
    <mergeCell ref="A197:F197"/>
    <mergeCell ref="A70:F71"/>
    <mergeCell ref="G70:J70"/>
    <mergeCell ref="I71:J71"/>
    <mergeCell ref="I195:J195"/>
    <mergeCell ref="A196:F196"/>
    <mergeCell ref="I196:J196"/>
    <mergeCell ref="A166:D166"/>
    <mergeCell ref="I166:J166"/>
    <mergeCell ref="A167:J167"/>
    <mergeCell ref="A72:F72"/>
    <mergeCell ref="I72:J72"/>
    <mergeCell ref="A73:E73"/>
    <mergeCell ref="I73:J73"/>
    <mergeCell ref="I80:J80"/>
    <mergeCell ref="A82:J82"/>
    <mergeCell ref="A83:J83"/>
    <mergeCell ref="I84:J84"/>
    <mergeCell ref="A74:F74"/>
    <mergeCell ref="I74:J74"/>
    <mergeCell ref="I75:J75"/>
    <mergeCell ref="A76:J76"/>
    <mergeCell ref="A68:I68"/>
    <mergeCell ref="A77:J77"/>
    <mergeCell ref="I85:J85"/>
    <mergeCell ref="I86:J86"/>
    <mergeCell ref="A85:F85"/>
    <mergeCell ref="A86:G86"/>
    <mergeCell ref="I79:J79"/>
    <mergeCell ref="A78:E79"/>
    <mergeCell ref="F78:J78"/>
    <mergeCell ref="I81:J81"/>
    <mergeCell ref="A81:H81"/>
    <mergeCell ref="A151:G151"/>
    <mergeCell ref="H151:J151"/>
    <mergeCell ref="A152:G152"/>
    <mergeCell ref="H152:J152"/>
    <mergeCell ref="A153:G153"/>
    <mergeCell ref="H153:J153"/>
    <mergeCell ref="A155:G155"/>
    <mergeCell ref="H155:J155"/>
    <mergeCell ref="A156:G156"/>
    <mergeCell ref="H156:J156"/>
    <mergeCell ref="A159:G159"/>
    <mergeCell ref="H159:J159"/>
    <mergeCell ref="A160:G160"/>
    <mergeCell ref="H160:J160"/>
    <mergeCell ref="A157:G157"/>
    <mergeCell ref="A158:G158"/>
    <mergeCell ref="H157:J157"/>
    <mergeCell ref="H158:J158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66:G66"/>
    <mergeCell ref="H66:J66"/>
    <mergeCell ref="A60:J60"/>
    <mergeCell ref="A61:G61"/>
    <mergeCell ref="H61:J61"/>
    <mergeCell ref="A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3" manualBreakCount="3">
    <brk id="32" max="255" man="1"/>
    <brk id="87" max="255" man="1"/>
    <brk id="1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2024-02-06T03:35:45Z</cp:lastPrinted>
  <dcterms:created xsi:type="dcterms:W3CDTF">2008-02-06T11:36:52Z</dcterms:created>
  <dcterms:modified xsi:type="dcterms:W3CDTF">2024-02-09T10:31:03Z</dcterms:modified>
  <cp:category/>
  <cp:version/>
  <cp:contentType/>
  <cp:contentStatus/>
</cp:coreProperties>
</file>